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firstSheet="2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<sst xmlns="http://schemas.openxmlformats.org/spreadsheetml/2006/main" count="5460" uniqueCount="1580">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</sst>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3" formatCode="_ * #,##0.00_ ;_ * \-#,##0.00_ ;_ * &quot;-&quot;??_ ;_ @_ "/>
    <numFmt numFmtId="177" formatCode="_ &quot;￥&quot;* #,##0.00_ ;_ &quot;￥&quot;* \-#,##0.00_ ;_ &quot;￥&quot;* &quot;-&quot;??_ ;_ @_ "/>
    <numFmt numFmtId="178" formatCode="0_ "/>
    <numFmt numFmtId="41" formatCode="_ * #,##0_ ;_ * \-#,##0_ ;_ * &quot;-&quot;_ ;_ @_ "/>
    <numFmt numFmtId="179" formatCode="_ &quot;￥&quot;* #,##0_ ;_ &quot;￥&quot;* \-#,##0_ ;_ &quot;￥&quot;* &quot;-&quot;_ ;_ @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179" fontId="0" fillId="0" borderId="0" applyFont="0" applyFill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0" fillId="32" borderId="177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81" applyNumberFormat="0" applyFont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9" fillId="0" borderId="176" applyNumberFormat="0" applyFill="0" applyAlignment="0" applyProtection="0">
      <alignment vertical="center"/>
    </xf>
    <xf numFmtId="0" fontId="33" fillId="0" borderId="176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38" fillId="0" borderId="182" applyNumberFormat="0" applyFill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32" fillId="39" borderId="178" applyNumberFormat="0" applyAlignment="0" applyProtection="0">
      <alignment vertical="center"/>
    </xf>
    <xf numFmtId="0" fontId="40" fillId="39" borderId="177" applyNumberFormat="0" applyAlignment="0" applyProtection="0">
      <alignment vertical="center"/>
    </xf>
    <xf numFmtId="0" fontId="37" fillId="40" borderId="180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8" fillId="0" borderId="175" applyNumberFormat="0" applyFill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39" fillId="42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8" fontId="0" fillId="0" borderId="19" xfId="0" applyNumberFormat="1" applyBorder="1" applyAlignment="1">
      <alignment vertical="center"/>
    </xf>
    <xf numFmtId="178" fontId="0" fillId="0" borderId="20" xfId="0" applyNumberFormat="1" applyBorder="1" applyAlignment="1">
      <alignment vertical="center"/>
    </xf>
    <xf numFmtId="178" fontId="0" fillId="0" borderId="7" xfId="0" applyNumberFormat="1" applyBorder="1" applyAlignment="1">
      <alignment vertical="center"/>
    </xf>
    <xf numFmtId="178" fontId="0" fillId="0" borderId="21" xfId="0" applyNumberFormat="1" applyBorder="1" applyAlignment="1">
      <alignment vertical="center"/>
    </xf>
    <xf numFmtId="178" fontId="0" fillId="0" borderId="22" xfId="0" applyNumberFormat="1" applyBorder="1" applyAlignment="1">
      <alignment vertical="center"/>
    </xf>
    <xf numFmtId="178" fontId="0" fillId="0" borderId="11" xfId="0" applyNumberFormat="1" applyBorder="1" applyAlignment="1">
      <alignment vertical="center"/>
    </xf>
    <xf numFmtId="178" fontId="0" fillId="0" borderId="23" xfId="0" applyNumberFormat="1" applyBorder="1" applyAlignment="1">
      <alignment vertical="center"/>
    </xf>
    <xf numFmtId="178" fontId="0" fillId="0" borderId="24" xfId="0" applyNumberFormat="1" applyBorder="1" applyAlignment="1">
      <alignment vertical="center"/>
    </xf>
    <xf numFmtId="178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8" fontId="0" fillId="0" borderId="29" xfId="0" applyNumberFormat="1" applyBorder="1" applyAlignment="1">
      <alignment vertical="center"/>
    </xf>
    <xf numFmtId="178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8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8" fontId="0" fillId="0" borderId="65" xfId="0" applyNumberFormat="1" applyBorder="1" applyAlignment="1">
      <alignment vertical="center"/>
    </xf>
    <xf numFmtId="178" fontId="0" fillId="0" borderId="66" xfId="0" applyNumberFormat="1" applyBorder="1" applyAlignment="1">
      <alignment vertical="center"/>
    </xf>
    <xf numFmtId="178" fontId="0" fillId="0" borderId="50" xfId="0" applyNumberFormat="1" applyBorder="1" applyAlignment="1">
      <alignment vertical="center"/>
    </xf>
    <xf numFmtId="178" fontId="0" fillId="0" borderId="67" xfId="0" applyNumberFormat="1" applyBorder="1" applyAlignment="1">
      <alignment vertical="center"/>
    </xf>
    <xf numFmtId="178" fontId="0" fillId="0" borderId="68" xfId="0" applyNumberFormat="1" applyBorder="1" applyAlignment="1">
      <alignment vertical="center"/>
    </xf>
    <xf numFmtId="178" fontId="0" fillId="0" borderId="58" xfId="0" applyNumberFormat="1" applyBorder="1" applyAlignment="1">
      <alignment vertical="center"/>
    </xf>
    <xf numFmtId="178" fontId="0" fillId="0" borderId="42" xfId="0" applyNumberFormat="1" applyBorder="1" applyAlignment="1">
      <alignment vertical="center"/>
    </xf>
    <xf numFmtId="178" fontId="0" fillId="0" borderId="0" xfId="0" applyNumberFormat="1" applyBorder="1" applyAlignment="1">
      <alignment vertical="center"/>
    </xf>
    <xf numFmtId="178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8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8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8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8" fontId="0" fillId="0" borderId="7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8" fontId="0" fillId="0" borderId="90" xfId="0" applyNumberFormat="1" applyBorder="1" applyAlignment="1">
      <alignment vertical="center"/>
    </xf>
    <xf numFmtId="178" fontId="0" fillId="0" borderId="91" xfId="0" applyNumberFormat="1" applyBorder="1" applyAlignment="1">
      <alignment vertical="center"/>
    </xf>
    <xf numFmtId="178" fontId="0" fillId="0" borderId="81" xfId="0" applyNumberFormat="1" applyBorder="1" applyAlignment="1">
      <alignment vertical="center"/>
    </xf>
    <xf numFmtId="178" fontId="0" fillId="0" borderId="92" xfId="0" applyNumberFormat="1" applyBorder="1" applyAlignment="1">
      <alignment vertical="center"/>
    </xf>
    <xf numFmtId="178" fontId="0" fillId="0" borderId="93" xfId="0" applyNumberFormat="1" applyBorder="1" applyAlignment="1">
      <alignment vertical="center"/>
    </xf>
    <xf numFmtId="178" fontId="0" fillId="0" borderId="86" xfId="0" applyNumberFormat="1" applyBorder="1" applyAlignment="1">
      <alignment vertical="center"/>
    </xf>
    <xf numFmtId="178" fontId="0" fillId="0" borderId="94" xfId="0" applyNumberFormat="1" applyBorder="1" applyAlignment="1">
      <alignment vertical="center"/>
    </xf>
    <xf numFmtId="178" fontId="0" fillId="0" borderId="95" xfId="0" applyNumberFormat="1" applyBorder="1" applyAlignment="1">
      <alignment vertical="center"/>
    </xf>
    <xf numFmtId="178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8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8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8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8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8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8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8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8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8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8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8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8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8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8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8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8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8" fontId="9" fillId="5" borderId="118" xfId="0" applyNumberFormat="1" applyFont="1" applyFill="1" applyBorder="1" applyAlignment="1">
      <alignment horizontal="center" vertical="center"/>
    </xf>
    <xf numFmtId="178" fontId="9" fillId="5" borderId="104" xfId="0" applyNumberFormat="1" applyFont="1" applyFill="1" applyBorder="1" applyAlignment="1">
      <alignment horizontal="center" vertical="center"/>
    </xf>
    <xf numFmtId="178" fontId="9" fillId="5" borderId="160" xfId="0" applyNumberFormat="1" applyFont="1" applyFill="1" applyBorder="1" applyAlignment="1">
      <alignment horizontal="center" vertical="center"/>
    </xf>
    <xf numFmtId="178" fontId="9" fillId="5" borderId="110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/>
    </xf>
    <xf numFmtId="178" fontId="9" fillId="5" borderId="161" xfId="0" applyNumberFormat="1" applyFont="1" applyFill="1" applyBorder="1" applyAlignment="1">
      <alignment horizontal="center" vertical="center"/>
    </xf>
    <xf numFmtId="178" fontId="9" fillId="5" borderId="112" xfId="0" applyNumberFormat="1" applyFont="1" applyFill="1" applyBorder="1" applyAlignment="1">
      <alignment horizontal="center" vertical="center"/>
    </xf>
    <xf numFmtId="178" fontId="9" fillId="5" borderId="122" xfId="0" applyNumberFormat="1" applyFont="1" applyFill="1" applyBorder="1" applyAlignment="1">
      <alignment horizontal="center" vertical="center"/>
    </xf>
    <xf numFmtId="178" fontId="9" fillId="5" borderId="107" xfId="0" applyNumberFormat="1" applyFont="1" applyFill="1" applyBorder="1" applyAlignment="1">
      <alignment horizontal="center" vertical="center"/>
    </xf>
    <xf numFmtId="178" fontId="9" fillId="5" borderId="162" xfId="0" applyNumberFormat="1" applyFont="1" applyFill="1" applyBorder="1" applyAlignment="1">
      <alignment horizontal="center" vertical="center"/>
    </xf>
    <xf numFmtId="178" fontId="9" fillId="5" borderId="116" xfId="0" applyNumberFormat="1" applyFont="1" applyFill="1" applyBorder="1" applyAlignment="1">
      <alignment horizontal="center" vertical="center"/>
    </xf>
    <xf numFmtId="178" fontId="9" fillId="5" borderId="82" xfId="0" applyNumberFormat="1" applyFont="1" applyFill="1" applyBorder="1" applyAlignment="1">
      <alignment horizontal="center" vertical="center"/>
    </xf>
    <xf numFmtId="178" fontId="9" fillId="5" borderId="41" xfId="0" applyNumberFormat="1" applyFont="1" applyFill="1" applyBorder="1" applyAlignment="1">
      <alignment horizontal="center" vertical="center"/>
    </xf>
    <xf numFmtId="178" fontId="9" fillId="5" borderId="163" xfId="0" applyNumberFormat="1" applyFont="1" applyFill="1" applyBorder="1" applyAlignment="1">
      <alignment horizontal="center" vertical="center"/>
    </xf>
    <xf numFmtId="178" fontId="9" fillId="5" borderId="96" xfId="0" applyNumberFormat="1" applyFont="1" applyFill="1" applyBorder="1" applyAlignment="1">
      <alignment horizontal="center" vertical="center"/>
    </xf>
    <xf numFmtId="178" fontId="9" fillId="5" borderId="87" xfId="0" applyNumberFormat="1" applyFont="1" applyFill="1" applyBorder="1" applyAlignment="1">
      <alignment horizontal="center" vertical="center"/>
    </xf>
    <xf numFmtId="178" fontId="9" fillId="5" borderId="40" xfId="0" applyNumberFormat="1" applyFont="1" applyFill="1" applyBorder="1" applyAlignment="1">
      <alignment horizontal="center" vertical="center"/>
    </xf>
    <xf numFmtId="178" fontId="9" fillId="5" borderId="164" xfId="0" applyNumberFormat="1" applyFont="1" applyFill="1" applyBorder="1" applyAlignment="1">
      <alignment horizontal="center" vertical="center"/>
    </xf>
    <xf numFmtId="178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8" fontId="9" fillId="5" borderId="118" xfId="0" applyNumberFormat="1" applyFont="1" applyFill="1" applyBorder="1" applyAlignment="1">
      <alignment horizontal="center" vertical="center" wrapText="1"/>
    </xf>
    <xf numFmtId="178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8" fontId="9" fillId="5" borderId="119" xfId="0" applyNumberFormat="1" applyFont="1" applyFill="1" applyBorder="1" applyAlignment="1">
      <alignment horizontal="center" vertical="center" wrapText="1"/>
    </xf>
    <xf numFmtId="178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8" fontId="9" fillId="5" borderId="122" xfId="0" applyNumberFormat="1" applyFont="1" applyFill="1" applyBorder="1" applyAlignment="1">
      <alignment horizontal="center" vertical="center" wrapText="1"/>
    </xf>
    <xf numFmtId="178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8" fontId="9" fillId="5" borderId="102" xfId="0" applyNumberFormat="1" applyFont="1" applyFill="1" applyBorder="1" applyAlignment="1">
      <alignment horizontal="center" vertical="center" wrapText="1"/>
    </xf>
    <xf numFmtId="178" fontId="9" fillId="5" borderId="103" xfId="0" applyNumberFormat="1" applyFont="1" applyFill="1" applyBorder="1" applyAlignment="1">
      <alignment horizontal="center" vertical="center" wrapText="1"/>
    </xf>
    <xf numFmtId="178" fontId="9" fillId="12" borderId="110" xfId="0" applyNumberFormat="1" applyFont="1" applyFill="1" applyBorder="1" applyAlignment="1">
      <alignment horizontal="center" vertical="center"/>
    </xf>
    <xf numFmtId="178" fontId="9" fillId="12" borderId="112" xfId="0" applyNumberFormat="1" applyFont="1" applyFill="1" applyBorder="1" applyAlignment="1">
      <alignment horizontal="center" vertical="center"/>
    </xf>
    <xf numFmtId="178" fontId="9" fillId="12" borderId="116" xfId="0" applyNumberFormat="1" applyFont="1" applyFill="1" applyBorder="1" applyAlignment="1">
      <alignment horizontal="center" vertical="center"/>
    </xf>
    <xf numFmtId="178" fontId="9" fillId="5" borderId="110" xfId="0" applyNumberFormat="1" applyFont="1" applyFill="1" applyBorder="1" applyAlignment="1">
      <alignment horizontal="center" vertical="center" wrapText="1"/>
    </xf>
    <xf numFmtId="178" fontId="9" fillId="5" borderId="116" xfId="0" applyNumberFormat="1" applyFont="1" applyFill="1" applyBorder="1" applyAlignment="1">
      <alignment horizontal="center" vertical="center" wrapText="1"/>
    </xf>
    <xf numFmtId="178" fontId="9" fillId="12" borderId="97" xfId="0" applyNumberFormat="1" applyFont="1" applyFill="1" applyBorder="1" applyAlignment="1">
      <alignment horizontal="center" vertical="center"/>
    </xf>
    <xf numFmtId="178" fontId="9" fillId="5" borderId="112" xfId="0" applyNumberFormat="1" applyFont="1" applyFill="1" applyBorder="1" applyAlignment="1">
      <alignment horizontal="center" vertical="center" wrapText="1"/>
    </xf>
    <xf numFmtId="178" fontId="9" fillId="12" borderId="103" xfId="0" applyNumberFormat="1" applyFont="1" applyFill="1" applyBorder="1" applyAlignment="1">
      <alignment horizontal="center" vertical="center"/>
    </xf>
    <xf numFmtId="178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BP15" sqref="BP1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3</v>
      </c>
      <c r="M11" s="672">
        <v>4</v>
      </c>
      <c r="N11" s="672">
        <v>4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/>
      <c r="AF11" s="672">
        <v>1</v>
      </c>
      <c r="AG11" s="672"/>
      <c r="AH11" s="672"/>
      <c r="AI11" s="945"/>
      <c r="AJ11" s="671">
        <v>1</v>
      </c>
      <c r="AK11" s="672"/>
      <c r="AL11" s="672">
        <v>2</v>
      </c>
      <c r="AM11" s="672"/>
      <c r="AN11" s="672">
        <v>2</v>
      </c>
      <c r="AO11" s="945"/>
      <c r="AP11" s="973">
        <v>1</v>
      </c>
      <c r="AQ11" s="974"/>
      <c r="AR11" s="974">
        <v>2</v>
      </c>
      <c r="AS11" s="974"/>
      <c r="AT11" s="974">
        <v>2</v>
      </c>
      <c r="AU11" s="977"/>
      <c r="AV11" s="973">
        <v>2</v>
      </c>
      <c r="AW11" s="974"/>
      <c r="AX11" s="974">
        <v>2</v>
      </c>
      <c r="AY11" s="974"/>
      <c r="AZ11" s="974">
        <v>3</v>
      </c>
      <c r="BA11" s="977"/>
      <c r="BB11" s="973">
        <v>0.29</v>
      </c>
      <c r="BC11" s="974"/>
      <c r="BD11" s="974">
        <v>0.39</v>
      </c>
      <c r="BE11" s="974"/>
      <c r="BF11" s="974">
        <v>0.26</v>
      </c>
      <c r="BG11" s="977"/>
      <c r="BH11" s="991">
        <f t="shared" si="0"/>
        <v>3</v>
      </c>
      <c r="BI11" s="767">
        <f t="shared" si="1"/>
        <v>4</v>
      </c>
      <c r="BJ11" s="767">
        <f t="shared" si="2"/>
        <v>4</v>
      </c>
      <c r="BK11" s="767">
        <f t="shared" si="3"/>
        <v>6</v>
      </c>
      <c r="BL11" s="767">
        <f t="shared" si="4"/>
        <v>2</v>
      </c>
      <c r="BM11" s="996">
        <f>IF($A$1="补货",Q11+W11+AC11,Q11)</f>
        <v>3</v>
      </c>
      <c r="BN11" s="957"/>
      <c r="BO11" s="958"/>
      <c r="BP11" s="958"/>
      <c r="BQ11" s="958"/>
      <c r="BR11" s="958"/>
      <c r="BS11" s="946"/>
      <c r="BT11" s="766">
        <f t="shared" si="7"/>
        <v>3</v>
      </c>
      <c r="BU11" s="782">
        <f t="shared" si="5"/>
        <v>4</v>
      </c>
      <c r="BV11" s="782">
        <f t="shared" si="5"/>
        <v>4</v>
      </c>
      <c r="BW11" s="782">
        <f t="shared" si="5"/>
        <v>6</v>
      </c>
      <c r="BX11" s="782">
        <f t="shared" si="5"/>
        <v>2</v>
      </c>
      <c r="BY11" s="1007">
        <f t="shared" si="5"/>
        <v>3</v>
      </c>
      <c r="BZ11" s="1000">
        <f t="shared" si="8"/>
        <v>72.4137931034483</v>
      </c>
      <c r="CA11" s="1001" t="str">
        <f t="shared" si="6"/>
        <v>-</v>
      </c>
      <c r="CB11" s="1001">
        <f t="shared" si="6"/>
        <v>71.7948717948718</v>
      </c>
      <c r="CC11" s="1001" t="str">
        <f t="shared" si="6"/>
        <v>-</v>
      </c>
      <c r="CD11" s="1001">
        <f t="shared" si="6"/>
        <v>53.8461538461538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4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>
        <v>1</v>
      </c>
      <c r="AL12" s="915"/>
      <c r="AM12" s="915"/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1</v>
      </c>
      <c r="AX12" s="979"/>
      <c r="AY12" s="979">
        <v>1</v>
      </c>
      <c r="AZ12" s="979">
        <v>4</v>
      </c>
      <c r="BA12" s="980"/>
      <c r="BB12" s="978"/>
      <c r="BC12" s="979">
        <v>0.12</v>
      </c>
      <c r="BD12" s="979"/>
      <c r="BE12" s="979">
        <v>0.05</v>
      </c>
      <c r="BF12" s="979">
        <v>0.27</v>
      </c>
      <c r="BG12" s="980"/>
      <c r="BH12" s="770">
        <f t="shared" si="0"/>
        <v>7</v>
      </c>
      <c r="BI12" s="771">
        <f t="shared" si="1"/>
        <v>4</v>
      </c>
      <c r="BJ12" s="771">
        <f t="shared" si="2"/>
        <v>7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4</v>
      </c>
      <c r="BV12" s="786">
        <f t="shared" si="5"/>
        <v>7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233.333333333333</v>
      </c>
      <c r="CB12" s="1010" t="str">
        <f t="shared" si="6"/>
        <v>-</v>
      </c>
      <c r="CC12" s="1010">
        <f t="shared" si="6"/>
        <v>280</v>
      </c>
      <c r="CD12" s="1010">
        <f t="shared" si="6"/>
        <v>103.703703703704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2</v>
      </c>
      <c r="M13" s="672">
        <v>2</v>
      </c>
      <c r="N13" s="672">
        <v>3</v>
      </c>
      <c r="O13" s="672">
        <v>8</v>
      </c>
      <c r="P13" s="672">
        <v>3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2</v>
      </c>
      <c r="AE13" s="672">
        <v>1</v>
      </c>
      <c r="AF13" s="672"/>
      <c r="AG13" s="672"/>
      <c r="AH13" s="672">
        <v>1</v>
      </c>
      <c r="AI13" s="931"/>
      <c r="AJ13" s="671">
        <v>3</v>
      </c>
      <c r="AK13" s="672">
        <v>2</v>
      </c>
      <c r="AL13" s="672"/>
      <c r="AM13" s="970"/>
      <c r="AN13" s="970">
        <v>1</v>
      </c>
      <c r="AO13" s="931"/>
      <c r="AP13" s="973">
        <v>4</v>
      </c>
      <c r="AQ13" s="974">
        <v>4</v>
      </c>
      <c r="AR13" s="974">
        <v>1</v>
      </c>
      <c r="AS13" s="981"/>
      <c r="AT13" s="981">
        <v>1</v>
      </c>
      <c r="AU13" s="934"/>
      <c r="AV13" s="973">
        <v>8</v>
      </c>
      <c r="AW13" s="974">
        <v>7</v>
      </c>
      <c r="AX13" s="974">
        <v>2</v>
      </c>
      <c r="AY13" s="981"/>
      <c r="AZ13" s="981">
        <v>3</v>
      </c>
      <c r="BA13" s="934"/>
      <c r="BB13" s="973">
        <v>1.12</v>
      </c>
      <c r="BC13" s="974">
        <v>0.54</v>
      </c>
      <c r="BD13" s="974">
        <v>0.07</v>
      </c>
      <c r="BE13" s="974"/>
      <c r="BF13" s="974">
        <v>0.3</v>
      </c>
      <c r="BG13" s="934"/>
      <c r="BH13" s="991">
        <f t="shared" si="0"/>
        <v>2</v>
      </c>
      <c r="BI13" s="767">
        <f t="shared" si="1"/>
        <v>2</v>
      </c>
      <c r="BJ13" s="767">
        <f t="shared" si="2"/>
        <v>3</v>
      </c>
      <c r="BK13" s="767">
        <f t="shared" si="3"/>
        <v>8</v>
      </c>
      <c r="BL13" s="767">
        <f t="shared" si="4"/>
        <v>3</v>
      </c>
      <c r="BM13" s="934"/>
      <c r="BN13" s="957">
        <v>5</v>
      </c>
      <c r="BO13" s="958"/>
      <c r="BP13" s="958"/>
      <c r="BQ13" s="958"/>
      <c r="BR13" s="958"/>
      <c r="BS13" s="934"/>
      <c r="BT13" s="766">
        <f t="shared" si="7"/>
        <v>7</v>
      </c>
      <c r="BU13" s="782">
        <f t="shared" si="5"/>
        <v>2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3</v>
      </c>
      <c r="BY13" s="934"/>
      <c r="BZ13" s="1000">
        <f t="shared" si="8"/>
        <v>43.75</v>
      </c>
      <c r="CA13" s="1001">
        <f t="shared" si="6"/>
        <v>25.9259259259259</v>
      </c>
      <c r="CB13" s="1001">
        <f t="shared" si="6"/>
        <v>300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70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7</v>
      </c>
      <c r="M14" s="912">
        <v>2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>
        <v>2</v>
      </c>
      <c r="AF14" s="912"/>
      <c r="AG14" s="912"/>
      <c r="AH14" s="912"/>
      <c r="AI14" s="935"/>
      <c r="AJ14" s="537">
        <v>3</v>
      </c>
      <c r="AK14" s="912">
        <v>3</v>
      </c>
      <c r="AL14" s="912"/>
      <c r="AM14" s="971"/>
      <c r="AN14" s="971"/>
      <c r="AO14" s="935"/>
      <c r="AP14" s="539">
        <v>5</v>
      </c>
      <c r="AQ14" s="741">
        <v>4</v>
      </c>
      <c r="AR14" s="741"/>
      <c r="AS14" s="982"/>
      <c r="AT14" s="982"/>
      <c r="AU14" s="939"/>
      <c r="AV14" s="539">
        <v>6</v>
      </c>
      <c r="AW14" s="741">
        <v>5</v>
      </c>
      <c r="AX14" s="741">
        <v>3</v>
      </c>
      <c r="AY14" s="982"/>
      <c r="AZ14" s="982"/>
      <c r="BA14" s="939"/>
      <c r="BB14" s="539">
        <v>0.63</v>
      </c>
      <c r="BC14" s="741">
        <v>1.08</v>
      </c>
      <c r="BD14" s="741">
        <v>0.05</v>
      </c>
      <c r="BE14" s="741"/>
      <c r="BF14" s="741"/>
      <c r="BG14" s="939"/>
      <c r="BH14" s="557">
        <f t="shared" si="0"/>
        <v>7</v>
      </c>
      <c r="BI14" s="988">
        <f t="shared" si="1"/>
        <v>2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>
        <v>5</v>
      </c>
      <c r="BP14" s="511"/>
      <c r="BQ14" s="511"/>
      <c r="BR14" s="511"/>
      <c r="BS14" s="939"/>
      <c r="BT14" s="558">
        <f t="shared" si="7"/>
        <v>7</v>
      </c>
      <c r="BU14" s="1002">
        <f t="shared" si="5"/>
        <v>7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77.7777777777778</v>
      </c>
      <c r="CA14" s="801">
        <f t="shared" si="6"/>
        <v>45.3703703703704</v>
      </c>
      <c r="CB14" s="801">
        <f t="shared" si="6"/>
        <v>980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5</v>
      </c>
      <c r="M15" s="915">
        <v>3</v>
      </c>
      <c r="N15" s="915">
        <v>8</v>
      </c>
      <c r="O15" s="915">
        <v>7</v>
      </c>
      <c r="P15" s="915">
        <v>3</v>
      </c>
      <c r="Q15" s="940"/>
      <c r="R15" s="941">
        <v>70</v>
      </c>
      <c r="S15" s="942">
        <v>70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</v>
      </c>
      <c r="AE15" s="915">
        <v>2</v>
      </c>
      <c r="AF15" s="915"/>
      <c r="AG15" s="915"/>
      <c r="AH15" s="915"/>
      <c r="AI15" s="940"/>
      <c r="AJ15" s="548">
        <v>5</v>
      </c>
      <c r="AK15" s="915">
        <v>5</v>
      </c>
      <c r="AL15" s="915">
        <v>1</v>
      </c>
      <c r="AM15" s="972">
        <v>1</v>
      </c>
      <c r="AN15" s="972"/>
      <c r="AO15" s="940"/>
      <c r="AP15" s="550">
        <v>8</v>
      </c>
      <c r="AQ15" s="746">
        <v>7</v>
      </c>
      <c r="AR15" s="746">
        <v>2</v>
      </c>
      <c r="AS15" s="983">
        <v>2</v>
      </c>
      <c r="AT15" s="983"/>
      <c r="AU15" s="943"/>
      <c r="AV15" s="550">
        <v>13</v>
      </c>
      <c r="AW15" s="746">
        <v>10</v>
      </c>
      <c r="AX15" s="746">
        <v>3</v>
      </c>
      <c r="AY15" s="983">
        <v>2</v>
      </c>
      <c r="AZ15" s="983"/>
      <c r="BA15" s="943"/>
      <c r="BB15" s="550">
        <v>0.98</v>
      </c>
      <c r="BC15" s="746">
        <v>1.4</v>
      </c>
      <c r="BD15" s="746">
        <v>0.19</v>
      </c>
      <c r="BE15" s="746">
        <v>0.17</v>
      </c>
      <c r="BF15" s="746"/>
      <c r="BG15" s="943"/>
      <c r="BH15" s="569">
        <f t="shared" si="0"/>
        <v>5</v>
      </c>
      <c r="BI15" s="990">
        <f t="shared" si="1"/>
        <v>3</v>
      </c>
      <c r="BJ15" s="990">
        <f t="shared" si="2"/>
        <v>8</v>
      </c>
      <c r="BK15" s="990">
        <f t="shared" si="3"/>
        <v>7</v>
      </c>
      <c r="BL15" s="990">
        <f t="shared" si="4"/>
        <v>3</v>
      </c>
      <c r="BM15" s="943"/>
      <c r="BN15" s="549"/>
      <c r="BO15" s="520">
        <v>5</v>
      </c>
      <c r="BP15" s="520"/>
      <c r="BQ15" s="520"/>
      <c r="BR15" s="520"/>
      <c r="BS15" s="943"/>
      <c r="BT15" s="570">
        <f t="shared" si="7"/>
        <v>5</v>
      </c>
      <c r="BU15" s="1006">
        <f t="shared" si="5"/>
        <v>8</v>
      </c>
      <c r="BV15" s="1006">
        <f t="shared" si="5"/>
        <v>8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35.7142857142857</v>
      </c>
      <c r="CA15" s="805">
        <f t="shared" si="6"/>
        <v>40</v>
      </c>
      <c r="CB15" s="805">
        <f t="shared" si="6"/>
        <v>294.736842105263</v>
      </c>
      <c r="CC15" s="805">
        <f t="shared" si="11"/>
        <v>288.235294117647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>
        <v>1</v>
      </c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0.27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77.7777777777778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2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2</v>
      </c>
      <c r="AE17" s="912"/>
      <c r="AF17" s="912"/>
      <c r="AG17" s="912"/>
      <c r="AH17" s="912"/>
      <c r="AI17" s="935"/>
      <c r="AJ17" s="537">
        <v>3</v>
      </c>
      <c r="AK17" s="912"/>
      <c r="AL17" s="912"/>
      <c r="AM17" s="912"/>
      <c r="AN17" s="912"/>
      <c r="AO17" s="935"/>
      <c r="AP17" s="539">
        <v>3</v>
      </c>
      <c r="AQ17" s="741"/>
      <c r="AR17" s="741"/>
      <c r="AS17" s="741"/>
      <c r="AT17" s="741"/>
      <c r="AU17" s="939"/>
      <c r="AV17" s="539">
        <v>3</v>
      </c>
      <c r="AW17" s="741">
        <v>1</v>
      </c>
      <c r="AX17" s="741">
        <v>2</v>
      </c>
      <c r="AY17" s="741">
        <v>1</v>
      </c>
      <c r="AZ17" s="741"/>
      <c r="BA17" s="939"/>
      <c r="BB17" s="539">
        <v>1.01</v>
      </c>
      <c r="BC17" s="741">
        <v>0.02</v>
      </c>
      <c r="BD17" s="741">
        <v>0.03</v>
      </c>
      <c r="BE17" s="741">
        <v>0.02</v>
      </c>
      <c r="BF17" s="741"/>
      <c r="BG17" s="939"/>
      <c r="BH17" s="557">
        <f t="shared" si="0"/>
        <v>2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>
        <v>3</v>
      </c>
      <c r="BO17" s="511"/>
      <c r="BP17" s="511"/>
      <c r="BQ17" s="511"/>
      <c r="BR17" s="511"/>
      <c r="BS17" s="939"/>
      <c r="BT17" s="558">
        <f t="shared" si="7"/>
        <v>5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34.6534653465347</v>
      </c>
      <c r="CA17" s="801">
        <f t="shared" si="6"/>
        <v>2800</v>
      </c>
      <c r="CB17" s="801">
        <f t="shared" si="6"/>
        <v>700</v>
      </c>
      <c r="CC17" s="801">
        <f t="shared" si="6"/>
        <v>2100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0.03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233.333333333333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0.14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150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1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>
        <v>1</v>
      </c>
      <c r="AF22" s="672">
        <v>2</v>
      </c>
      <c r="AG22" s="672"/>
      <c r="AH22" s="672"/>
      <c r="AI22" s="931"/>
      <c r="AJ22" s="671">
        <v>1</v>
      </c>
      <c r="AK22" s="672">
        <v>1</v>
      </c>
      <c r="AL22" s="672">
        <v>2</v>
      </c>
      <c r="AM22" s="672"/>
      <c r="AN22" s="672"/>
      <c r="AO22" s="931"/>
      <c r="AP22" s="973">
        <v>1</v>
      </c>
      <c r="AQ22" s="974">
        <v>1</v>
      </c>
      <c r="AR22" s="974">
        <v>2</v>
      </c>
      <c r="AS22" s="974"/>
      <c r="AT22" s="974"/>
      <c r="AU22" s="934"/>
      <c r="AV22" s="973">
        <v>1</v>
      </c>
      <c r="AW22" s="974">
        <v>1</v>
      </c>
      <c r="AX22" s="974">
        <v>2</v>
      </c>
      <c r="AY22" s="974"/>
      <c r="AZ22" s="974"/>
      <c r="BA22" s="934"/>
      <c r="BB22" s="973">
        <v>0.12</v>
      </c>
      <c r="BC22" s="974">
        <v>0.27</v>
      </c>
      <c r="BD22" s="974">
        <v>0.54</v>
      </c>
      <c r="BE22" s="974"/>
      <c r="BF22" s="974"/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1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1</v>
      </c>
      <c r="BY22" s="934"/>
      <c r="BZ22" s="1000">
        <f t="shared" si="8"/>
        <v>58.3333333333333</v>
      </c>
      <c r="CA22" s="1001">
        <f t="shared" si="8"/>
        <v>25.9259259259259</v>
      </c>
      <c r="CB22" s="1001">
        <f t="shared" si="8"/>
        <v>25.9259259259259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3</v>
      </c>
      <c r="Q23" s="951"/>
      <c r="R23" s="549"/>
      <c r="S23" s="520"/>
      <c r="T23" s="520"/>
      <c r="U23" s="520"/>
      <c r="V23" s="520">
        <v>18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/>
      <c r="AK23" s="915"/>
      <c r="AL23" s="915"/>
      <c r="AM23" s="915"/>
      <c r="AN23" s="915">
        <v>1</v>
      </c>
      <c r="AO23" s="940"/>
      <c r="AP23" s="550"/>
      <c r="AQ23" s="746"/>
      <c r="AR23" s="746"/>
      <c r="AS23" s="746"/>
      <c r="AT23" s="746">
        <v>1</v>
      </c>
      <c r="AU23" s="943"/>
      <c r="AV23" s="550"/>
      <c r="AW23" s="746"/>
      <c r="AX23" s="746"/>
      <c r="AY23" s="746"/>
      <c r="AZ23" s="746">
        <v>1</v>
      </c>
      <c r="BA23" s="943"/>
      <c r="BB23" s="550"/>
      <c r="BC23" s="746"/>
      <c r="BD23" s="746"/>
      <c r="BE23" s="746"/>
      <c r="BF23" s="746">
        <v>0.27</v>
      </c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3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3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77.7777777777778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2450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2</v>
      </c>
      <c r="N25" s="912">
        <v>3</v>
      </c>
      <c r="O25" s="912">
        <v>5</v>
      </c>
      <c r="P25" s="912">
        <v>4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>
        <v>1</v>
      </c>
      <c r="AF25" s="912">
        <v>1</v>
      </c>
      <c r="AG25" s="912">
        <v>2</v>
      </c>
      <c r="AH25" s="912"/>
      <c r="AI25" s="959"/>
      <c r="AJ25" s="537"/>
      <c r="AK25" s="912">
        <v>2</v>
      </c>
      <c r="AL25" s="912">
        <v>2</v>
      </c>
      <c r="AM25" s="912">
        <v>2</v>
      </c>
      <c r="AN25" s="912">
        <v>2</v>
      </c>
      <c r="AO25" s="959"/>
      <c r="AP25" s="975"/>
      <c r="AQ25" s="984">
        <v>2</v>
      </c>
      <c r="AR25" s="984">
        <v>4</v>
      </c>
      <c r="AS25" s="984">
        <v>4</v>
      </c>
      <c r="AT25" s="984">
        <v>3</v>
      </c>
      <c r="AU25" s="985">
        <v>1</v>
      </c>
      <c r="AV25" s="975"/>
      <c r="AW25" s="984">
        <v>2</v>
      </c>
      <c r="AX25" s="984">
        <v>6</v>
      </c>
      <c r="AY25" s="984">
        <v>5</v>
      </c>
      <c r="AZ25" s="984">
        <v>6</v>
      </c>
      <c r="BA25" s="985">
        <v>3</v>
      </c>
      <c r="BB25" s="975"/>
      <c r="BC25" s="984">
        <v>0.39</v>
      </c>
      <c r="BD25" s="984">
        <v>0.52</v>
      </c>
      <c r="BE25" s="984">
        <v>0.66</v>
      </c>
      <c r="BF25" s="984">
        <v>0.34</v>
      </c>
      <c r="BG25" s="985">
        <v>0.08</v>
      </c>
      <c r="BH25" s="768">
        <f t="shared" si="0"/>
        <v>5</v>
      </c>
      <c r="BI25" s="769">
        <f t="shared" si="1"/>
        <v>2</v>
      </c>
      <c r="BJ25" s="769">
        <f t="shared" si="2"/>
        <v>3</v>
      </c>
      <c r="BK25" s="769">
        <f t="shared" si="3"/>
        <v>5</v>
      </c>
      <c r="BL25" s="769">
        <f t="shared" si="4"/>
        <v>4</v>
      </c>
      <c r="BM25" s="998">
        <f>IF($A$1="补货",Q25+W25+AC25,Q25)</f>
        <v>4</v>
      </c>
      <c r="BN25" s="960"/>
      <c r="BO25" s="961"/>
      <c r="BP25" s="961"/>
      <c r="BQ25" s="961"/>
      <c r="BR25" s="961"/>
      <c r="BS25" s="962"/>
      <c r="BT25" s="783">
        <f t="shared" si="7"/>
        <v>5</v>
      </c>
      <c r="BU25" s="784">
        <f t="shared" si="7"/>
        <v>2</v>
      </c>
      <c r="BV25" s="784">
        <f t="shared" si="7"/>
        <v>3</v>
      </c>
      <c r="BW25" s="784">
        <f t="shared" si="7"/>
        <v>5</v>
      </c>
      <c r="BX25" s="784">
        <f t="shared" si="7"/>
        <v>4</v>
      </c>
      <c r="BY25" s="1013">
        <f t="shared" si="7"/>
        <v>4</v>
      </c>
      <c r="BZ25" s="1004" t="str">
        <f t="shared" si="8"/>
        <v>-</v>
      </c>
      <c r="CA25" s="1012">
        <f t="shared" si="8"/>
        <v>35.8974358974359</v>
      </c>
      <c r="CB25" s="1012">
        <f t="shared" si="8"/>
        <v>40.3846153846154</v>
      </c>
      <c r="CC25" s="1012">
        <f t="shared" si="8"/>
        <v>53.030303030303</v>
      </c>
      <c r="CD25" s="1012">
        <f t="shared" si="8"/>
        <v>82.3529411764706</v>
      </c>
      <c r="CE25" s="1023">
        <f t="shared" si="8"/>
        <v>350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/>
      <c r="BA27" s="980"/>
      <c r="BB27" s="978"/>
      <c r="BC27" s="979"/>
      <c r="BD27" s="979">
        <v>0.05</v>
      </c>
      <c r="BE27" s="979"/>
      <c r="BF27" s="979"/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>
        <v>1</v>
      </c>
      <c r="AX28" s="987">
        <v>1</v>
      </c>
      <c r="AY28" s="987"/>
      <c r="AZ28" s="968"/>
      <c r="BA28" s="969"/>
      <c r="BB28" s="986"/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1050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3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1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1</v>
      </c>
      <c r="AW29" s="974">
        <v>2</v>
      </c>
      <c r="AX29" s="974">
        <v>6</v>
      </c>
      <c r="AY29" s="974">
        <v>3</v>
      </c>
      <c r="AZ29" s="974">
        <v>4</v>
      </c>
      <c r="BA29" s="934"/>
      <c r="BB29" s="973">
        <v>0.12</v>
      </c>
      <c r="BC29" s="974">
        <v>0.07</v>
      </c>
      <c r="BD29" s="974">
        <v>0.3</v>
      </c>
      <c r="BE29" s="974">
        <v>0.19</v>
      </c>
      <c r="BF29" s="974">
        <v>0.27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3</v>
      </c>
      <c r="BK29" s="767">
        <f t="shared" si="13"/>
        <v>11</v>
      </c>
      <c r="BL29" s="767">
        <f>IF($A$1="补货",P29+V29+AB29,P29)</f>
        <v>4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3</v>
      </c>
      <c r="BW29" s="782">
        <f t="shared" si="7"/>
        <v>11</v>
      </c>
      <c r="BX29" s="782">
        <f t="shared" si="7"/>
        <v>4</v>
      </c>
      <c r="BY29" s="934"/>
      <c r="BZ29" s="1000">
        <f t="shared" si="8"/>
        <v>233.333333333333</v>
      </c>
      <c r="CA29" s="1001">
        <f t="shared" si="8"/>
        <v>300</v>
      </c>
      <c r="CB29" s="1001">
        <f t="shared" si="8"/>
        <v>70</v>
      </c>
      <c r="CC29" s="1001">
        <f t="shared" si="8"/>
        <v>405.263157894737</v>
      </c>
      <c r="CD29" s="1001">
        <f t="shared" si="8"/>
        <v>103.703703703704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7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>
        <v>1</v>
      </c>
      <c r="AI30" s="940"/>
      <c r="AJ30" s="677"/>
      <c r="AK30" s="678">
        <v>1</v>
      </c>
      <c r="AL30" s="678"/>
      <c r="AM30" s="678">
        <v>3</v>
      </c>
      <c r="AN30" s="678">
        <v>1</v>
      </c>
      <c r="AO30" s="940"/>
      <c r="AP30" s="978"/>
      <c r="AQ30" s="979">
        <v>1</v>
      </c>
      <c r="AR30" s="979">
        <v>2</v>
      </c>
      <c r="AS30" s="979">
        <v>5</v>
      </c>
      <c r="AT30" s="979">
        <v>4</v>
      </c>
      <c r="AU30" s="943"/>
      <c r="AV30" s="978"/>
      <c r="AW30" s="979">
        <v>2</v>
      </c>
      <c r="AX30" s="979">
        <v>4</v>
      </c>
      <c r="AY30" s="979">
        <v>8</v>
      </c>
      <c r="AZ30" s="979">
        <v>5</v>
      </c>
      <c r="BA30" s="943"/>
      <c r="BB30" s="978"/>
      <c r="BC30" s="979">
        <v>0.14</v>
      </c>
      <c r="BD30" s="979">
        <v>0.13</v>
      </c>
      <c r="BE30" s="979">
        <v>0.66</v>
      </c>
      <c r="BF30" s="979">
        <v>0.44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3</v>
      </c>
      <c r="BL30" s="771">
        <f>IF($A$1="补货",P30+V30+AB30,P30)</f>
        <v>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3</v>
      </c>
      <c r="BX30" s="786">
        <f t="shared" si="7"/>
        <v>7</v>
      </c>
      <c r="BY30" s="943"/>
      <c r="BZ30" s="1009" t="str">
        <f t="shared" si="8"/>
        <v>-</v>
      </c>
      <c r="CA30" s="1010">
        <f t="shared" si="8"/>
        <v>100</v>
      </c>
      <c r="CB30" s="1010">
        <f t="shared" si="8"/>
        <v>430.769230769231</v>
      </c>
      <c r="CC30" s="1010">
        <f t="shared" si="8"/>
        <v>31.8181818181818</v>
      </c>
      <c r="CD30" s="1010">
        <f t="shared" si="8"/>
        <v>111.363636363636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2</v>
      </c>
      <c r="M56" s="120">
        <f t="shared" si="0"/>
        <v>24.4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5</v>
      </c>
      <c r="M74" s="104">
        <f t="shared" si="2"/>
        <v>95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1</v>
      </c>
      <c r="M86" s="120">
        <f t="shared" si="2"/>
        <v>12.2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10</v>
      </c>
      <c r="M88" s="100">
        <f t="shared" si="2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2</v>
      </c>
      <c r="M184" s="100">
        <f t="shared" si="6"/>
        <v>35.4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5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300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5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5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60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3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360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7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420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0.27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25.9259259259259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0.1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116.666666666667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4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>
        <v>3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2</v>
      </c>
      <c r="AK10" s="723"/>
      <c r="AL10" s="723"/>
      <c r="AM10" s="724"/>
      <c r="AN10" s="695"/>
      <c r="AO10" s="722"/>
      <c r="AP10" s="723">
        <v>2</v>
      </c>
      <c r="AQ10" s="723">
        <v>3</v>
      </c>
      <c r="AR10" s="723"/>
      <c r="AS10" s="723"/>
      <c r="AT10" s="724"/>
      <c r="AU10" s="695"/>
      <c r="AV10" s="539">
        <v>1</v>
      </c>
      <c r="AW10" s="741">
        <v>2</v>
      </c>
      <c r="AX10" s="741">
        <v>4</v>
      </c>
      <c r="AY10" s="741"/>
      <c r="AZ10" s="741">
        <v>4</v>
      </c>
      <c r="BA10" s="742"/>
      <c r="BB10" s="743"/>
      <c r="BC10" s="744">
        <v>1</v>
      </c>
      <c r="BD10" s="745">
        <v>2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0.24</v>
      </c>
      <c r="BL10" s="745">
        <v>0.73</v>
      </c>
      <c r="BM10" s="745"/>
      <c r="BN10" s="745">
        <v>0.22</v>
      </c>
      <c r="BO10" s="762"/>
      <c r="BP10" s="743"/>
      <c r="BQ10" s="768">
        <f t="shared" si="0"/>
        <v>4</v>
      </c>
      <c r="BR10" s="769">
        <f t="shared" si="0"/>
        <v>4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4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560</v>
      </c>
      <c r="CM10" s="801">
        <f t="shared" si="6"/>
        <v>116.666666666667</v>
      </c>
      <c r="CN10" s="801">
        <f t="shared" si="6"/>
        <v>38.3561643835616</v>
      </c>
      <c r="CO10" s="801" t="str">
        <f t="shared" si="6"/>
        <v>-</v>
      </c>
      <c r="CP10" s="801">
        <f t="shared" si="6"/>
        <v>95.4545454545455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3</v>
      </c>
      <c r="R11" s="701"/>
      <c r="S11" s="702"/>
      <c r="T11" s="541"/>
      <c r="U11" s="514"/>
      <c r="V11" s="514"/>
      <c r="W11" s="514">
        <v>3</v>
      </c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>
        <v>1</v>
      </c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3</v>
      </c>
      <c r="AZ11" s="756">
        <v>5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6</v>
      </c>
      <c r="BH11" s="765"/>
      <c r="BI11" s="758"/>
      <c r="BJ11" s="759">
        <v>0.02</v>
      </c>
      <c r="BK11" s="760">
        <v>0.05</v>
      </c>
      <c r="BL11" s="760">
        <v>0.17</v>
      </c>
      <c r="BM11" s="760">
        <v>0.17</v>
      </c>
      <c r="BN11" s="760">
        <v>0.85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3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123.529411764706</v>
      </c>
      <c r="CO11" s="813">
        <f t="shared" si="6"/>
        <v>205.882352941176</v>
      </c>
      <c r="CP11" s="813">
        <f t="shared" si="6"/>
        <v>24.7058823529412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3</v>
      </c>
      <c r="Q12" s="675">
        <v>2</v>
      </c>
      <c r="R12" s="694">
        <v>5</v>
      </c>
      <c r="S12" s="695">
        <v>3</v>
      </c>
      <c r="T12" s="538"/>
      <c r="U12" s="511">
        <v>4</v>
      </c>
      <c r="V12" s="511">
        <v>7</v>
      </c>
      <c r="W12" s="511">
        <v>15</v>
      </c>
      <c r="X12" s="511">
        <v>7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3</v>
      </c>
      <c r="AL12" s="723">
        <v>1</v>
      </c>
      <c r="AM12" s="724"/>
      <c r="AN12" s="695"/>
      <c r="AO12" s="722"/>
      <c r="AP12" s="723">
        <v>2</v>
      </c>
      <c r="AQ12" s="723"/>
      <c r="AR12" s="723">
        <v>3</v>
      </c>
      <c r="AS12" s="723">
        <v>1</v>
      </c>
      <c r="AT12" s="724">
        <v>1</v>
      </c>
      <c r="AU12" s="695">
        <v>1</v>
      </c>
      <c r="AV12" s="539"/>
      <c r="AW12" s="741">
        <v>2</v>
      </c>
      <c r="AX12" s="741">
        <v>1</v>
      </c>
      <c r="AY12" s="741">
        <v>6</v>
      </c>
      <c r="AZ12" s="741">
        <v>1</v>
      </c>
      <c r="BA12" s="742">
        <v>4</v>
      </c>
      <c r="BB12" s="743">
        <v>5</v>
      </c>
      <c r="BC12" s="744"/>
      <c r="BD12" s="745">
        <v>3</v>
      </c>
      <c r="BE12" s="745">
        <v>1</v>
      </c>
      <c r="BF12" s="745">
        <v>8</v>
      </c>
      <c r="BG12" s="745">
        <v>2</v>
      </c>
      <c r="BH12" s="762">
        <v>4</v>
      </c>
      <c r="BI12" s="743">
        <v>6</v>
      </c>
      <c r="BJ12" s="744"/>
      <c r="BK12" s="745">
        <v>0.26</v>
      </c>
      <c r="BL12" s="745">
        <v>0.05</v>
      </c>
      <c r="BM12" s="745">
        <v>0.99</v>
      </c>
      <c r="BN12" s="745">
        <v>0.29</v>
      </c>
      <c r="BO12" s="762">
        <v>0.27</v>
      </c>
      <c r="BP12" s="743">
        <v>0.34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3</v>
      </c>
      <c r="BU12" s="769">
        <f t="shared" si="9"/>
        <v>2</v>
      </c>
      <c r="BV12" s="769">
        <f t="shared" si="1"/>
        <v>5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3</v>
      </c>
      <c r="CI12" s="784">
        <f t="shared" ref="CI12:CI18" si="14">BU12+CB12</f>
        <v>2</v>
      </c>
      <c r="CJ12" s="784">
        <f t="shared" si="4"/>
        <v>5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80.7692307692308</v>
      </c>
      <c r="CN12" s="801">
        <f t="shared" ref="CN12:CN18" si="17">IF(BL12&lt;&gt;0,CG12/BL12*7,"-")</f>
        <v>280</v>
      </c>
      <c r="CO12" s="801">
        <f t="shared" ref="CO12:CO18" si="18">IF(BM12&lt;&gt;0,CH12/BM12*7,"-")</f>
        <v>21.2121212121212</v>
      </c>
      <c r="CP12" s="801">
        <f t="shared" ref="CP12:CP18" si="19">IF(BN12&lt;&gt;0,CI12/BN12*7,"-")</f>
        <v>48.2758620689655</v>
      </c>
      <c r="CQ12" s="802">
        <f t="shared" si="7"/>
        <v>129.62962962963</v>
      </c>
      <c r="CR12" s="803">
        <f t="shared" ref="CR12:CR18" si="20">IF(BP12&lt;&gt;0,CK12/BP12*7,"-")</f>
        <v>61.7647058823529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>
        <v>1</v>
      </c>
      <c r="AM13" s="724">
        <v>1</v>
      </c>
      <c r="AN13" s="695"/>
      <c r="AO13" s="722"/>
      <c r="AP13" s="723"/>
      <c r="AQ13" s="723"/>
      <c r="AR13" s="723">
        <v>3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0.53</v>
      </c>
      <c r="BN13" s="745">
        <v>0.27</v>
      </c>
      <c r="BO13" s="762">
        <v>0.32</v>
      </c>
      <c r="BP13" s="743">
        <v>0.24</v>
      </c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3</v>
      </c>
      <c r="BU13" s="769">
        <f t="shared" si="9"/>
        <v>2</v>
      </c>
      <c r="BV13" s="769">
        <f t="shared" si="1"/>
        <v>3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3</v>
      </c>
      <c r="CI13" s="784">
        <f t="shared" si="14"/>
        <v>2</v>
      </c>
      <c r="CJ13" s="784">
        <f t="shared" si="4"/>
        <v>3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700</v>
      </c>
      <c r="CO13" s="801">
        <f t="shared" si="18"/>
        <v>39.622641509434</v>
      </c>
      <c r="CP13" s="801">
        <f t="shared" si="19"/>
        <v>51.8518518518518</v>
      </c>
      <c r="CQ13" s="802">
        <f t="shared" si="7"/>
        <v>65.625</v>
      </c>
      <c r="CR13" s="803">
        <f t="shared" si="20"/>
        <v>145.833333333333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12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/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0.05</v>
      </c>
      <c r="BM14" s="745"/>
      <c r="BN14" s="745">
        <v>0.05</v>
      </c>
      <c r="BO14" s="762">
        <v>0.1</v>
      </c>
      <c r="BP14" s="743">
        <v>0.05</v>
      </c>
      <c r="BQ14" s="768">
        <f t="shared" si="9"/>
        <v>0</v>
      </c>
      <c r="BR14" s="769">
        <f t="shared" si="9"/>
        <v>3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2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2</v>
      </c>
      <c r="CL14" s="800" t="str">
        <f t="shared" si="15"/>
        <v>-</v>
      </c>
      <c r="CM14" s="801">
        <f t="shared" si="16"/>
        <v>95.4545454545455</v>
      </c>
      <c r="CN14" s="801">
        <f t="shared" si="17"/>
        <v>420</v>
      </c>
      <c r="CO14" s="801" t="str">
        <f t="shared" si="18"/>
        <v>-</v>
      </c>
      <c r="CP14" s="801">
        <f t="shared" si="19"/>
        <v>420</v>
      </c>
      <c r="CQ14" s="802">
        <f t="shared" si="7"/>
        <v>210</v>
      </c>
      <c r="CR14" s="803">
        <f t="shared" si="20"/>
        <v>280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2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6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1</v>
      </c>
      <c r="AR15" s="723"/>
      <c r="AS15" s="723"/>
      <c r="AT15" s="724"/>
      <c r="AU15" s="695"/>
      <c r="AV15" s="539"/>
      <c r="AW15" s="741">
        <v>3</v>
      </c>
      <c r="AX15" s="741">
        <v>1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0.18</v>
      </c>
      <c r="BL15" s="745">
        <v>0.14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2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2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116.666666666667</v>
      </c>
      <c r="CN15" s="801">
        <f t="shared" si="17"/>
        <v>100</v>
      </c>
      <c r="CO15" s="801">
        <f t="shared" si="18"/>
        <v>140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8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1</v>
      </c>
      <c r="AQ17" s="732"/>
      <c r="AR17" s="732"/>
      <c r="AS17" s="732">
        <v>1</v>
      </c>
      <c r="AT17" s="733"/>
      <c r="AU17" s="702"/>
      <c r="AV17" s="542"/>
      <c r="AW17" s="756">
        <v>4</v>
      </c>
      <c r="AX17" s="756">
        <v>2</v>
      </c>
      <c r="AY17" s="756">
        <v>3</v>
      </c>
      <c r="AZ17" s="756">
        <v>5</v>
      </c>
      <c r="BA17" s="757"/>
      <c r="BB17" s="758"/>
      <c r="BC17" s="759"/>
      <c r="BD17" s="760">
        <v>4</v>
      </c>
      <c r="BE17" s="760">
        <v>3</v>
      </c>
      <c r="BF17" s="760">
        <v>4</v>
      </c>
      <c r="BG17" s="760">
        <v>6</v>
      </c>
      <c r="BH17" s="765"/>
      <c r="BI17" s="758">
        <v>1</v>
      </c>
      <c r="BJ17" s="759"/>
      <c r="BK17" s="760">
        <v>0.27</v>
      </c>
      <c r="BL17" s="760">
        <v>0.12</v>
      </c>
      <c r="BM17" s="760">
        <v>0.17</v>
      </c>
      <c r="BN17" s="760">
        <v>0.34</v>
      </c>
      <c r="BO17" s="765"/>
      <c r="BP17" s="758">
        <v>0.02</v>
      </c>
      <c r="BQ17" s="774">
        <f t="shared" si="9"/>
        <v>0</v>
      </c>
      <c r="BR17" s="775">
        <f t="shared" si="9"/>
        <v>4</v>
      </c>
      <c r="BS17" s="775">
        <f t="shared" si="9"/>
        <v>3</v>
      </c>
      <c r="BT17" s="775">
        <f t="shared" si="9"/>
        <v>2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3</v>
      </c>
      <c r="CH17" s="793">
        <f t="shared" si="13"/>
        <v>2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103.703703703704</v>
      </c>
      <c r="CN17" s="813">
        <f t="shared" si="17"/>
        <v>175</v>
      </c>
      <c r="CO17" s="813">
        <f t="shared" si="18"/>
        <v>82.3529411764706</v>
      </c>
      <c r="CP17" s="813">
        <f t="shared" si="19"/>
        <v>82.3529411764706</v>
      </c>
      <c r="CQ17" s="814" t="str">
        <f t="shared" si="7"/>
        <v>-</v>
      </c>
      <c r="CR17" s="815">
        <f t="shared" si="20"/>
        <v>700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2</v>
      </c>
      <c r="O18" s="678">
        <v>2</v>
      </c>
      <c r="P18" s="678">
        <v>3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3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>
        <v>1</v>
      </c>
      <c r="AO18" s="725"/>
      <c r="AP18" s="726">
        <v>3</v>
      </c>
      <c r="AQ18" s="726">
        <v>3</v>
      </c>
      <c r="AR18" s="726">
        <v>1</v>
      </c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6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0.63</v>
      </c>
      <c r="BL18" s="750">
        <v>0.39</v>
      </c>
      <c r="BM18" s="750">
        <v>0.2</v>
      </c>
      <c r="BN18" s="750"/>
      <c r="BO18" s="763"/>
      <c r="BP18" s="748">
        <v>0.27</v>
      </c>
      <c r="BQ18" s="770">
        <f t="shared" si="9"/>
        <v>0</v>
      </c>
      <c r="BR18" s="771">
        <f t="shared" si="9"/>
        <v>2</v>
      </c>
      <c r="BS18" s="771">
        <f t="shared" si="9"/>
        <v>2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2</v>
      </c>
      <c r="CG18" s="786">
        <f t="shared" si="12"/>
        <v>2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22.2222222222222</v>
      </c>
      <c r="CN18" s="805">
        <f t="shared" si="17"/>
        <v>35.8974358974359</v>
      </c>
      <c r="CO18" s="805">
        <f t="shared" si="18"/>
        <v>105</v>
      </c>
      <c r="CP18" s="805" t="str">
        <f t="shared" si="19"/>
        <v>-</v>
      </c>
      <c r="CQ18" s="806" t="str">
        <f t="shared" si="7"/>
        <v>-</v>
      </c>
      <c r="CR18" s="807">
        <f t="shared" si="20"/>
        <v>51.8518518518518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J8" activePane="bottomRight" state="frozen"/>
      <selection/>
      <selection pane="topRight"/>
      <selection pane="bottomLeft"/>
      <selection pane="bottomRight" activeCell="R27" sqref="R2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1</v>
      </c>
      <c r="J3" s="535">
        <v>17</v>
      </c>
      <c r="K3" s="535"/>
      <c r="L3" s="534">
        <v>1</v>
      </c>
      <c r="M3" s="534">
        <v>1</v>
      </c>
      <c r="N3" s="536">
        <v>2</v>
      </c>
      <c r="O3" s="536">
        <v>2</v>
      </c>
      <c r="P3" s="536">
        <v>0.32</v>
      </c>
      <c r="Q3" s="555">
        <f t="shared" ref="Q3:Q34" si="0">IF($A$1="补货",I3+J3+K3,I3)</f>
        <v>1</v>
      </c>
      <c r="R3" s="535">
        <v>2</v>
      </c>
      <c r="S3" s="555">
        <f>Q3+R3</f>
        <v>3</v>
      </c>
      <c r="T3" s="556">
        <f>IF(P3&lt;&gt;0,S3/P3*7,"-")</f>
        <v>65.625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4</v>
      </c>
      <c r="J4" s="538">
        <v>31</v>
      </c>
      <c r="K4" s="538"/>
      <c r="L4" s="537">
        <v>1</v>
      </c>
      <c r="M4" s="537">
        <v>6</v>
      </c>
      <c r="N4" s="539">
        <v>11</v>
      </c>
      <c r="O4" s="539">
        <v>14</v>
      </c>
      <c r="P4" s="539">
        <v>1.17</v>
      </c>
      <c r="Q4" s="557">
        <f t="shared" si="0"/>
        <v>4</v>
      </c>
      <c r="R4" s="538">
        <v>2</v>
      </c>
      <c r="S4" s="558">
        <f>Q4+R4</f>
        <v>6</v>
      </c>
      <c r="T4" s="559">
        <f>IF(P4&lt;&gt;0,S4/P4*7,"-")</f>
        <v>35.8974358974359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>
        <v>1</v>
      </c>
      <c r="M5" s="534">
        <v>1</v>
      </c>
      <c r="N5" s="536">
        <v>1</v>
      </c>
      <c r="O5" s="536">
        <v>1</v>
      </c>
      <c r="P5" s="536">
        <v>0.27</v>
      </c>
      <c r="Q5" s="555">
        <f t="shared" si="0"/>
        <v>1</v>
      </c>
      <c r="R5" s="535">
        <v>1</v>
      </c>
      <c r="S5" s="555">
        <f t="shared" ref="S5:S43" si="1">Q5+R5</f>
        <v>2</v>
      </c>
      <c r="T5" s="556">
        <f t="shared" ref="T5:T43" si="2">IF(P5&lt;&gt;0,S5/P5*7,"-")</f>
        <v>51.8518518518518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3</v>
      </c>
      <c r="O7" s="539">
        <v>4</v>
      </c>
      <c r="P7" s="539">
        <v>0.17</v>
      </c>
      <c r="Q7" s="557">
        <f t="shared" si="0"/>
        <v>4</v>
      </c>
      <c r="R7" s="538"/>
      <c r="S7" s="558">
        <f t="shared" si="1"/>
        <v>4</v>
      </c>
      <c r="T7" s="559">
        <f t="shared" si="2"/>
        <v>164.705882352941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4</v>
      </c>
      <c r="J8" s="538">
        <v>4</v>
      </c>
      <c r="K8" s="538"/>
      <c r="L8" s="537"/>
      <c r="M8" s="537">
        <v>1</v>
      </c>
      <c r="N8" s="539">
        <v>1</v>
      </c>
      <c r="O8" s="539">
        <v>1</v>
      </c>
      <c r="P8" s="539">
        <v>0.12</v>
      </c>
      <c r="Q8" s="557">
        <f t="shared" si="0"/>
        <v>4</v>
      </c>
      <c r="R8" s="538"/>
      <c r="S8" s="558">
        <f t="shared" si="1"/>
        <v>4</v>
      </c>
      <c r="T8" s="559">
        <f t="shared" si="2"/>
        <v>233.333333333333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11</v>
      </c>
      <c r="K10" s="538"/>
      <c r="L10" s="537">
        <v>1</v>
      </c>
      <c r="M10" s="537">
        <v>1</v>
      </c>
      <c r="N10" s="539">
        <v>3</v>
      </c>
      <c r="O10" s="539">
        <v>6</v>
      </c>
      <c r="P10" s="539">
        <v>0.42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66.6666666666667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23</v>
      </c>
      <c r="K11" s="541"/>
      <c r="L11" s="540"/>
      <c r="M11" s="540">
        <v>1</v>
      </c>
      <c r="N11" s="542">
        <v>3</v>
      </c>
      <c r="O11" s="542">
        <v>3</v>
      </c>
      <c r="P11" s="542">
        <v>0.22</v>
      </c>
      <c r="Q11" s="560">
        <f t="shared" si="0"/>
        <v>4</v>
      </c>
      <c r="R11" s="541"/>
      <c r="S11" s="561">
        <f t="shared" si="1"/>
        <v>4</v>
      </c>
      <c r="T11" s="562">
        <f t="shared" si="2"/>
        <v>127.272727272727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/>
      <c r="J12" s="541">
        <v>20</v>
      </c>
      <c r="K12" s="541"/>
      <c r="L12" s="540">
        <v>1</v>
      </c>
      <c r="M12" s="540">
        <v>1</v>
      </c>
      <c r="N12" s="542">
        <v>3</v>
      </c>
      <c r="O12" s="542">
        <v>4</v>
      </c>
      <c r="P12" s="543">
        <v>0.74</v>
      </c>
      <c r="Q12" s="563">
        <f t="shared" si="0"/>
        <v>0</v>
      </c>
      <c r="R12" s="564">
        <v>4</v>
      </c>
      <c r="S12" s="565">
        <f t="shared" si="1"/>
        <v>4</v>
      </c>
      <c r="T12" s="566">
        <f t="shared" si="2"/>
        <v>37.8378378378378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1</v>
      </c>
      <c r="J14" s="538">
        <v>10</v>
      </c>
      <c r="K14" s="538"/>
      <c r="L14" s="537">
        <v>1</v>
      </c>
      <c r="M14" s="537">
        <v>2</v>
      </c>
      <c r="N14" s="539">
        <v>2</v>
      </c>
      <c r="O14" s="539">
        <v>2</v>
      </c>
      <c r="P14" s="539">
        <v>0.39</v>
      </c>
      <c r="Q14" s="557">
        <f t="shared" si="0"/>
        <v>1</v>
      </c>
      <c r="R14" s="538">
        <v>2</v>
      </c>
      <c r="S14" s="558">
        <f t="shared" si="1"/>
        <v>3</v>
      </c>
      <c r="T14" s="559">
        <f t="shared" si="2"/>
        <v>53.8461538461538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/>
      <c r="O18" s="539">
        <v>1</v>
      </c>
      <c r="P18" s="539">
        <v>0.02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700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3</v>
      </c>
      <c r="J21" s="552">
        <v>6</v>
      </c>
      <c r="K21" s="552"/>
      <c r="L21" s="551"/>
      <c r="M21" s="551">
        <v>1</v>
      </c>
      <c r="N21" s="547">
        <v>3</v>
      </c>
      <c r="O21" s="547">
        <v>4</v>
      </c>
      <c r="P21" s="547">
        <v>0.24</v>
      </c>
      <c r="Q21" s="567">
        <f t="shared" si="0"/>
        <v>3</v>
      </c>
      <c r="R21" s="552"/>
      <c r="S21" s="567">
        <f t="shared" si="1"/>
        <v>3</v>
      </c>
      <c r="T21" s="568">
        <f t="shared" si="2"/>
        <v>87.5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5</v>
      </c>
      <c r="J22" s="538">
        <v>7</v>
      </c>
      <c r="K22" s="538"/>
      <c r="L22" s="537"/>
      <c r="M22" s="537">
        <v>1</v>
      </c>
      <c r="N22" s="539">
        <v>5</v>
      </c>
      <c r="O22" s="539">
        <v>7</v>
      </c>
      <c r="P22" s="539">
        <v>0.35</v>
      </c>
      <c r="Q22" s="557">
        <f t="shared" si="0"/>
        <v>5</v>
      </c>
      <c r="R22" s="538"/>
      <c r="S22" s="558">
        <f t="shared" si="1"/>
        <v>5</v>
      </c>
      <c r="T22" s="559">
        <f t="shared" si="2"/>
        <v>100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38</v>
      </c>
      <c r="K23" s="538"/>
      <c r="L23" s="537"/>
      <c r="M23" s="537">
        <v>1</v>
      </c>
      <c r="N23" s="539">
        <v>4</v>
      </c>
      <c r="O23" s="539">
        <v>6</v>
      </c>
      <c r="P23" s="539">
        <v>0.3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93.3333333333333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7</v>
      </c>
      <c r="K24" s="538"/>
      <c r="L24" s="537">
        <v>1</v>
      </c>
      <c r="M24" s="537">
        <v>2</v>
      </c>
      <c r="N24" s="539">
        <v>4</v>
      </c>
      <c r="O24" s="539">
        <v>8</v>
      </c>
      <c r="P24" s="539">
        <v>0.9</v>
      </c>
      <c r="Q24" s="557">
        <f t="shared" si="0"/>
        <v>3</v>
      </c>
      <c r="R24" s="538">
        <v>1</v>
      </c>
      <c r="S24" s="558">
        <f t="shared" si="1"/>
        <v>4</v>
      </c>
      <c r="T24" s="559">
        <f t="shared" si="2"/>
        <v>31.1111111111111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3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6</v>
      </c>
      <c r="P25" s="539">
        <v>0.52</v>
      </c>
      <c r="Q25" s="557">
        <f t="shared" si="0"/>
        <v>3</v>
      </c>
      <c r="R25" s="538"/>
      <c r="S25" s="558">
        <f t="shared" si="1"/>
        <v>3</v>
      </c>
      <c r="T25" s="559">
        <f t="shared" si="2"/>
        <v>40.3846153846154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29</v>
      </c>
      <c r="K26" s="538"/>
      <c r="L26" s="537"/>
      <c r="M26" s="537">
        <v>1</v>
      </c>
      <c r="N26" s="539">
        <v>4</v>
      </c>
      <c r="O26" s="539">
        <v>9</v>
      </c>
      <c r="P26" s="539">
        <v>0.35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80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280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>
        <v>1</v>
      </c>
      <c r="M30" s="537">
        <v>1</v>
      </c>
      <c r="N30" s="539">
        <v>1</v>
      </c>
      <c r="O30" s="539">
        <v>2</v>
      </c>
      <c r="P30" s="539">
        <v>0.64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32.8125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/>
      <c r="N33" s="539">
        <v>1</v>
      </c>
      <c r="O33" s="539">
        <v>4</v>
      </c>
      <c r="P33" s="539">
        <v>0.1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70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/>
      <c r="N40" s="539">
        <v>2</v>
      </c>
      <c r="O40" s="539">
        <v>4</v>
      </c>
      <c r="P40" s="539">
        <v>0.13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161.538461538462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280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300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3</v>
      </c>
      <c r="J46" s="538">
        <v>20</v>
      </c>
      <c r="K46" s="538"/>
      <c r="L46" s="537"/>
      <c r="M46" s="537">
        <v>1</v>
      </c>
      <c r="N46" s="539">
        <v>2</v>
      </c>
      <c r="O46" s="539">
        <v>2</v>
      </c>
      <c r="P46" s="539">
        <v>0.17</v>
      </c>
      <c r="Q46" s="557">
        <f t="shared" si="3"/>
        <v>3</v>
      </c>
      <c r="R46" s="538"/>
      <c r="S46" s="558">
        <f t="shared" si="4"/>
        <v>3</v>
      </c>
      <c r="T46" s="559">
        <f t="shared" si="5"/>
        <v>123.529411764706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/>
      <c r="M47" s="537"/>
      <c r="N47" s="539">
        <v>1</v>
      </c>
      <c r="O47" s="539">
        <v>1</v>
      </c>
      <c r="P47" s="539">
        <v>0.05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420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2</v>
      </c>
      <c r="J48" s="541">
        <v>5</v>
      </c>
      <c r="K48" s="541"/>
      <c r="L48" s="540"/>
      <c r="M48" s="540">
        <v>2</v>
      </c>
      <c r="N48" s="542">
        <v>4</v>
      </c>
      <c r="O48" s="542">
        <v>4</v>
      </c>
      <c r="P48" s="542">
        <v>0.34</v>
      </c>
      <c r="Q48" s="560">
        <f t="shared" si="3"/>
        <v>2</v>
      </c>
      <c r="R48" s="541"/>
      <c r="S48" s="561">
        <f t="shared" si="4"/>
        <v>2</v>
      </c>
      <c r="T48" s="562">
        <f t="shared" si="5"/>
        <v>41.1764705882353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3</v>
      </c>
      <c r="J49" s="541">
        <v>7</v>
      </c>
      <c r="K49" s="541"/>
      <c r="L49" s="540">
        <v>1</v>
      </c>
      <c r="M49" s="540">
        <v>2</v>
      </c>
      <c r="N49" s="542">
        <v>2</v>
      </c>
      <c r="O49" s="542">
        <v>2</v>
      </c>
      <c r="P49" s="542">
        <v>0.39</v>
      </c>
      <c r="Q49" s="560">
        <f t="shared" si="3"/>
        <v>3</v>
      </c>
      <c r="R49" s="541"/>
      <c r="S49" s="561">
        <f t="shared" si="4"/>
        <v>3</v>
      </c>
      <c r="T49" s="562">
        <f t="shared" si="5"/>
        <v>53.8461538461538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5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87.5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420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3</v>
      </c>
      <c r="J52" s="538">
        <v>3</v>
      </c>
      <c r="K52" s="538"/>
      <c r="L52" s="537"/>
      <c r="M52" s="537">
        <v>1</v>
      </c>
      <c r="N52" s="539">
        <v>2</v>
      </c>
      <c r="O52" s="539">
        <v>5</v>
      </c>
      <c r="P52" s="539">
        <v>0.22</v>
      </c>
      <c r="Q52" s="557">
        <f t="shared" si="3"/>
        <v>3</v>
      </c>
      <c r="R52" s="538"/>
      <c r="S52" s="558">
        <f t="shared" ref="S52:S57" si="6">Q52+R52</f>
        <v>3</v>
      </c>
      <c r="T52" s="559">
        <f t="shared" ref="T52:T57" si="7">IF(P52&lt;&gt;0,S52/P52*7,"-")</f>
        <v>95.4545454545455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140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1</v>
      </c>
      <c r="J54" s="538">
        <v>25</v>
      </c>
      <c r="K54" s="538"/>
      <c r="L54" s="537">
        <v>1</v>
      </c>
      <c r="M54" s="537">
        <v>1</v>
      </c>
      <c r="N54" s="539">
        <v>2</v>
      </c>
      <c r="O54" s="539">
        <v>2</v>
      </c>
      <c r="P54" s="539">
        <v>0.32</v>
      </c>
      <c r="Q54" s="557">
        <f t="shared" si="3"/>
        <v>1</v>
      </c>
      <c r="R54" s="538">
        <v>1</v>
      </c>
      <c r="S54" s="558">
        <f t="shared" si="6"/>
        <v>2</v>
      </c>
      <c r="T54" s="559">
        <f t="shared" si="7"/>
        <v>43.75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>
        <v>1</v>
      </c>
      <c r="N55" s="539">
        <v>3</v>
      </c>
      <c r="O55" s="539">
        <v>3</v>
      </c>
      <c r="P55" s="539">
        <v>0.22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95.4545454545455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/>
      <c r="O56" s="542">
        <v>1</v>
      </c>
      <c r="P56" s="542">
        <v>0.02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1050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/>
      <c r="N57" s="542"/>
      <c r="O57" s="542">
        <v>1</v>
      </c>
      <c r="P57" s="542">
        <v>0.02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1050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700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116.666666666667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420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3</v>
      </c>
      <c r="P74" s="536">
        <v>0.12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116.666666666667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>
        <v>2</v>
      </c>
      <c r="O76" s="539">
        <v>2</v>
      </c>
      <c r="P76" s="539">
        <v>0.1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140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>
        <v>10</v>
      </c>
      <c r="K77" s="538"/>
      <c r="L77" s="537"/>
      <c r="M77" s="537"/>
      <c r="N77" s="539">
        <v>1</v>
      </c>
      <c r="O77" s="539">
        <v>2</v>
      </c>
      <c r="P77" s="539">
        <v>0.07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200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3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3</v>
      </c>
      <c r="R78" s="538"/>
      <c r="S78" s="558">
        <f t="shared" si="11"/>
        <v>3</v>
      </c>
      <c r="T78" s="559">
        <f t="shared" si="12"/>
        <v>300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2</v>
      </c>
      <c r="O79" s="539">
        <v>3</v>
      </c>
      <c r="P79" s="539">
        <v>0.19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110.526315789474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2</v>
      </c>
      <c r="J3" s="508">
        <v>29.5</v>
      </c>
      <c r="K3" s="509">
        <f>I3*J3</f>
        <v>59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2</v>
      </c>
      <c r="J4" s="511">
        <v>29.5</v>
      </c>
      <c r="K4" s="512">
        <f>I4*J4</f>
        <v>59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1</v>
      </c>
      <c r="J5" s="508">
        <v>36</v>
      </c>
      <c r="K5" s="509">
        <f t="shared" ref="K5:K11" si="0">I5*J5</f>
        <v>36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4</v>
      </c>
      <c r="J12" s="514">
        <v>36</v>
      </c>
      <c r="K12" s="515">
        <f t="shared" ref="K12:K20" si="1">I12*J12</f>
        <v>144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2</v>
      </c>
      <c r="J14" s="511">
        <v>36</v>
      </c>
      <c r="K14" s="512">
        <f t="shared" si="1"/>
        <v>72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1</v>
      </c>
      <c r="J24" s="511">
        <v>38</v>
      </c>
      <c r="K24" s="512">
        <f t="shared" si="2"/>
        <v>38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1</v>
      </c>
      <c r="J54" s="511">
        <v>36</v>
      </c>
      <c r="K54" s="512">
        <f t="shared" si="3"/>
        <v>36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13</v>
      </c>
      <c r="J81" s="524"/>
      <c r="K81" s="524">
        <f>SUM(K3:K80)</f>
        <v>444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86" activePane="bottomRight" state="frozen"/>
      <selection/>
      <selection pane="topRight"/>
      <selection pane="bottomLeft"/>
      <selection pane="bottomRight" activeCell="U170" sqref="U170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2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6</v>
      </c>
      <c r="S7" s="415">
        <v>0.56</v>
      </c>
      <c r="T7" s="429">
        <f t="shared" si="0"/>
        <v>2</v>
      </c>
      <c r="U7" s="84"/>
      <c r="V7" s="430">
        <f t="shared" si="1"/>
        <v>2</v>
      </c>
      <c r="W7" s="431">
        <f t="shared" si="2"/>
        <v>25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6</v>
      </c>
      <c r="M10" s="62">
        <v>10</v>
      </c>
      <c r="N10" s="62"/>
      <c r="O10" s="413">
        <v>1</v>
      </c>
      <c r="P10" s="413">
        <v>1</v>
      </c>
      <c r="Q10" s="413">
        <v>1</v>
      </c>
      <c r="R10" s="413">
        <v>1</v>
      </c>
      <c r="S10" s="413">
        <v>0.62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67.741935483871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420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5</v>
      </c>
      <c r="M15" s="65">
        <v>36</v>
      </c>
      <c r="N15" s="65"/>
      <c r="O15" s="415">
        <v>2</v>
      </c>
      <c r="P15" s="415">
        <v>6</v>
      </c>
      <c r="Q15" s="415">
        <v>6</v>
      </c>
      <c r="R15" s="415">
        <v>9</v>
      </c>
      <c r="S15" s="415">
        <v>1.07</v>
      </c>
      <c r="T15" s="429">
        <f t="shared" si="0"/>
        <v>5</v>
      </c>
      <c r="U15" s="84"/>
      <c r="V15" s="430">
        <f t="shared" si="1"/>
        <v>5</v>
      </c>
      <c r="W15" s="431">
        <f t="shared" si="2"/>
        <v>32.7102803738318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15</v>
      </c>
      <c r="M16" s="67">
        <v>47</v>
      </c>
      <c r="N16" s="67"/>
      <c r="O16" s="417">
        <v>6</v>
      </c>
      <c r="P16" s="417">
        <v>20</v>
      </c>
      <c r="Q16" s="417">
        <v>38</v>
      </c>
      <c r="R16" s="417">
        <v>54</v>
      </c>
      <c r="S16" s="417">
        <v>4.47</v>
      </c>
      <c r="T16" s="432">
        <f t="shared" si="0"/>
        <v>15</v>
      </c>
      <c r="U16" s="68"/>
      <c r="V16" s="433">
        <f t="shared" si="1"/>
        <v>15</v>
      </c>
      <c r="W16" s="434">
        <f t="shared" si="2"/>
        <v>23.489932885906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20</v>
      </c>
      <c r="M17" s="62">
        <v>69</v>
      </c>
      <c r="N17" s="62"/>
      <c r="O17" s="413">
        <v>5</v>
      </c>
      <c r="P17" s="413">
        <v>24</v>
      </c>
      <c r="Q17" s="413">
        <v>47</v>
      </c>
      <c r="R17" s="413">
        <v>71</v>
      </c>
      <c r="S17" s="413">
        <v>5.53</v>
      </c>
      <c r="T17" s="427">
        <f t="shared" si="0"/>
        <v>20</v>
      </c>
      <c r="U17" s="82"/>
      <c r="V17" s="427">
        <f t="shared" si="1"/>
        <v>20</v>
      </c>
      <c r="W17" s="428">
        <f t="shared" si="2"/>
        <v>25.3164556962025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16</v>
      </c>
      <c r="M18" s="65">
        <v>55</v>
      </c>
      <c r="N18" s="65"/>
      <c r="O18" s="415"/>
      <c r="P18" s="415">
        <v>6</v>
      </c>
      <c r="Q18" s="415">
        <v>27</v>
      </c>
      <c r="R18" s="415">
        <v>33</v>
      </c>
      <c r="S18" s="415">
        <v>1.88</v>
      </c>
      <c r="T18" s="429">
        <f t="shared" si="0"/>
        <v>16</v>
      </c>
      <c r="U18" s="84"/>
      <c r="V18" s="430">
        <f t="shared" si="1"/>
        <v>16</v>
      </c>
      <c r="W18" s="431">
        <f t="shared" si="2"/>
        <v>59.5744680851064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8</v>
      </c>
      <c r="M23" s="67">
        <v>80</v>
      </c>
      <c r="N23" s="67"/>
      <c r="O23" s="417">
        <v>1</v>
      </c>
      <c r="P23" s="417">
        <v>6</v>
      </c>
      <c r="Q23" s="417">
        <v>13</v>
      </c>
      <c r="R23" s="417">
        <v>22</v>
      </c>
      <c r="S23" s="417">
        <v>1.37</v>
      </c>
      <c r="T23" s="432">
        <f t="shared" si="0"/>
        <v>8</v>
      </c>
      <c r="U23" s="68"/>
      <c r="V23" s="433">
        <f t="shared" si="3"/>
        <v>8</v>
      </c>
      <c r="W23" s="434">
        <f t="shared" si="4"/>
        <v>40.8759124087591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29</v>
      </c>
      <c r="M24" s="62">
        <v>180</v>
      </c>
      <c r="N24" s="62"/>
      <c r="O24" s="413">
        <v>4</v>
      </c>
      <c r="P24" s="413">
        <v>17</v>
      </c>
      <c r="Q24" s="413">
        <v>51</v>
      </c>
      <c r="R24" s="413">
        <v>88</v>
      </c>
      <c r="S24" s="413">
        <v>4.94</v>
      </c>
      <c r="T24" s="427">
        <f t="shared" si="0"/>
        <v>29</v>
      </c>
      <c r="U24" s="82"/>
      <c r="V24" s="427">
        <f t="shared" si="3"/>
        <v>29</v>
      </c>
      <c r="W24" s="428">
        <f t="shared" si="4"/>
        <v>41.0931174089069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34</v>
      </c>
      <c r="M25" s="65">
        <v>14</v>
      </c>
      <c r="N25" s="65"/>
      <c r="O25" s="415">
        <v>11</v>
      </c>
      <c r="P25" s="415">
        <v>37</v>
      </c>
      <c r="Q25" s="415">
        <v>104</v>
      </c>
      <c r="R25" s="415">
        <v>167</v>
      </c>
      <c r="S25" s="415">
        <v>10.48</v>
      </c>
      <c r="T25" s="429">
        <f t="shared" si="0"/>
        <v>34</v>
      </c>
      <c r="U25" s="84"/>
      <c r="V25" s="430">
        <f t="shared" si="3"/>
        <v>34</v>
      </c>
      <c r="W25" s="431">
        <f t="shared" si="4"/>
        <v>22.7099236641221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4</v>
      </c>
      <c r="M28" s="79">
        <v>17</v>
      </c>
      <c r="N28" s="79"/>
      <c r="O28" s="422">
        <v>1</v>
      </c>
      <c r="P28" s="422">
        <v>1</v>
      </c>
      <c r="Q28" s="422">
        <v>2</v>
      </c>
      <c r="R28" s="422">
        <v>2</v>
      </c>
      <c r="S28" s="419">
        <v>0.32</v>
      </c>
      <c r="T28" s="83">
        <f t="shared" si="0"/>
        <v>4</v>
      </c>
      <c r="U28" s="83"/>
      <c r="V28" s="440">
        <f t="shared" si="3"/>
        <v>4</v>
      </c>
      <c r="W28" s="441">
        <f t="shared" si="4"/>
        <v>87.5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2</v>
      </c>
      <c r="U29" s="84"/>
      <c r="V29" s="443">
        <f t="shared" si="3"/>
        <v>2</v>
      </c>
      <c r="W29" s="431">
        <f t="shared" si="4"/>
        <v>280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2</v>
      </c>
      <c r="M40" s="65">
        <v>2</v>
      </c>
      <c r="N40" s="65"/>
      <c r="O40" s="415"/>
      <c r="P40" s="415">
        <v>1</v>
      </c>
      <c r="Q40" s="415">
        <v>1</v>
      </c>
      <c r="R40" s="415">
        <v>1</v>
      </c>
      <c r="S40" s="415">
        <v>0.12</v>
      </c>
      <c r="T40" s="442">
        <f t="shared" si="0"/>
        <v>2</v>
      </c>
      <c r="U40" s="84"/>
      <c r="V40" s="443">
        <f t="shared" si="3"/>
        <v>2</v>
      </c>
      <c r="W40" s="431">
        <f t="shared" si="4"/>
        <v>116.666666666667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2</v>
      </c>
      <c r="M47" s="79">
        <v>4</v>
      </c>
      <c r="N47" s="79"/>
      <c r="O47" s="422"/>
      <c r="P47" s="422"/>
      <c r="Q47" s="422">
        <v>1</v>
      </c>
      <c r="R47" s="422">
        <v>2</v>
      </c>
      <c r="S47" s="419">
        <v>0.07</v>
      </c>
      <c r="T47" s="82">
        <f t="shared" si="0"/>
        <v>2</v>
      </c>
      <c r="U47" s="82"/>
      <c r="V47" s="438">
        <f t="shared" si="3"/>
        <v>2</v>
      </c>
      <c r="W47" s="428">
        <f t="shared" si="4"/>
        <v>200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3</v>
      </c>
      <c r="S50" s="413">
        <v>0.15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93.3333333333333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1</v>
      </c>
      <c r="M52" s="65">
        <v>6</v>
      </c>
      <c r="N52" s="65"/>
      <c r="O52" s="423">
        <v>1</v>
      </c>
      <c r="P52" s="423">
        <v>1</v>
      </c>
      <c r="Q52" s="423">
        <v>1</v>
      </c>
      <c r="R52" s="423">
        <v>2</v>
      </c>
      <c r="S52" s="415">
        <v>0.64</v>
      </c>
      <c r="T52" s="84">
        <f t="shared" si="0"/>
        <v>1</v>
      </c>
      <c r="U52" s="84">
        <v>2</v>
      </c>
      <c r="V52" s="443">
        <f t="shared" si="3"/>
        <v>3</v>
      </c>
      <c r="W52" s="431">
        <f t="shared" si="4"/>
        <v>32.8125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1</v>
      </c>
      <c r="M56" s="65">
        <v>7</v>
      </c>
      <c r="N56" s="65"/>
      <c r="O56" s="415">
        <v>1</v>
      </c>
      <c r="P56" s="415">
        <v>2</v>
      </c>
      <c r="Q56" s="415">
        <v>4</v>
      </c>
      <c r="R56" s="415">
        <v>4</v>
      </c>
      <c r="S56" s="415">
        <v>0.49</v>
      </c>
      <c r="T56" s="442">
        <f t="shared" si="0"/>
        <v>1</v>
      </c>
      <c r="U56" s="84">
        <v>2</v>
      </c>
      <c r="V56" s="443">
        <f t="shared" ref="V56" si="7">T56+U56</f>
        <v>3</v>
      </c>
      <c r="W56" s="431">
        <f t="shared" ref="W56" si="8">IF(S56&gt;0,V56/S56*7,"-")</f>
        <v>42.8571428571429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110.526315789474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>
        <v>2</v>
      </c>
      <c r="P63" s="415">
        <v>2</v>
      </c>
      <c r="Q63" s="415">
        <v>2</v>
      </c>
      <c r="R63" s="415">
        <v>2</v>
      </c>
      <c r="S63" s="415">
        <v>0.54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129.62962962963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2</v>
      </c>
      <c r="R65" s="421">
        <v>4</v>
      </c>
      <c r="S65" s="413">
        <v>0.2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7</v>
      </c>
      <c r="M69" s="65">
        <v>5</v>
      </c>
      <c r="N69" s="65"/>
      <c r="O69" s="423">
        <v>1</v>
      </c>
      <c r="P69" s="423">
        <v>2</v>
      </c>
      <c r="Q69" s="423">
        <v>3</v>
      </c>
      <c r="R69" s="423">
        <v>3</v>
      </c>
      <c r="S69" s="415">
        <v>0.44</v>
      </c>
      <c r="T69" s="84">
        <f t="shared" si="11"/>
        <v>7</v>
      </c>
      <c r="U69" s="84"/>
      <c r="V69" s="65">
        <f t="shared" si="5"/>
        <v>7</v>
      </c>
      <c r="W69" s="431">
        <f t="shared" si="6"/>
        <v>111.363636363636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3</v>
      </c>
      <c r="Q72" s="413">
        <v>3</v>
      </c>
      <c r="R72" s="413">
        <v>5</v>
      </c>
      <c r="S72" s="413">
        <v>0.39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107.692307692308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3</v>
      </c>
      <c r="M73" s="62">
        <v>20</v>
      </c>
      <c r="N73" s="62"/>
      <c r="O73" s="413">
        <v>1</v>
      </c>
      <c r="P73" s="413">
        <v>3</v>
      </c>
      <c r="Q73" s="413">
        <v>6</v>
      </c>
      <c r="R73" s="413">
        <v>7</v>
      </c>
      <c r="S73" s="413">
        <v>0.68</v>
      </c>
      <c r="T73" s="427">
        <f t="shared" si="11"/>
        <v>3</v>
      </c>
      <c r="U73" s="82"/>
      <c r="V73" s="427">
        <f t="shared" si="5"/>
        <v>3</v>
      </c>
      <c r="W73" s="428">
        <f t="shared" si="6"/>
        <v>30.8823529411765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3</v>
      </c>
      <c r="M74" s="65">
        <v>22</v>
      </c>
      <c r="N74" s="65"/>
      <c r="O74" s="415">
        <v>1</v>
      </c>
      <c r="P74" s="415">
        <v>8</v>
      </c>
      <c r="Q74" s="415">
        <v>8</v>
      </c>
      <c r="R74" s="415">
        <v>10</v>
      </c>
      <c r="S74" s="415">
        <v>1.5</v>
      </c>
      <c r="T74" s="429">
        <f t="shared" si="11"/>
        <v>3</v>
      </c>
      <c r="U74" s="84">
        <v>5</v>
      </c>
      <c r="V74" s="430">
        <f t="shared" si="5"/>
        <v>8</v>
      </c>
      <c r="W74" s="431">
        <f t="shared" si="6"/>
        <v>37.3333333333333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2</v>
      </c>
      <c r="Q76" s="449">
        <v>2</v>
      </c>
      <c r="R76" s="449">
        <v>2</v>
      </c>
      <c r="S76" s="457">
        <v>0.24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116.666666666667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1</v>
      </c>
      <c r="M82" s="65"/>
      <c r="N82" s="65"/>
      <c r="O82" s="451">
        <v>2</v>
      </c>
      <c r="P82" s="451">
        <v>2</v>
      </c>
      <c r="Q82" s="451">
        <v>2</v>
      </c>
      <c r="R82" s="451">
        <v>2</v>
      </c>
      <c r="S82" s="460">
        <v>0.89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7.86516853932584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/>
      <c r="P83" s="456"/>
      <c r="Q83" s="456">
        <v>1</v>
      </c>
      <c r="R83" s="456">
        <v>1</v>
      </c>
      <c r="S83" s="456">
        <v>0.05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700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>
        <v>1</v>
      </c>
      <c r="P84" s="457">
        <v>3</v>
      </c>
      <c r="Q84" s="457">
        <v>7</v>
      </c>
      <c r="R84" s="457">
        <v>10</v>
      </c>
      <c r="S84" s="457">
        <v>0.76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36.8421052631579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>
        <v>3</v>
      </c>
      <c r="P85" s="458">
        <v>8</v>
      </c>
      <c r="Q85" s="458">
        <v>25</v>
      </c>
      <c r="R85" s="458">
        <v>30</v>
      </c>
      <c r="S85" s="458">
        <v>2.35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4</v>
      </c>
      <c r="M86" s="459">
        <v>1</v>
      </c>
      <c r="N86" s="459"/>
      <c r="O86" s="460">
        <v>4</v>
      </c>
      <c r="P86" s="460">
        <v>13</v>
      </c>
      <c r="Q86" s="460">
        <v>25</v>
      </c>
      <c r="R86" s="460">
        <v>32</v>
      </c>
      <c r="S86" s="460">
        <v>3.23</v>
      </c>
      <c r="T86" s="442">
        <f t="shared" si="11"/>
        <v>4</v>
      </c>
      <c r="U86" s="84">
        <v>1</v>
      </c>
      <c r="V86" s="443">
        <f t="shared" si="5"/>
        <v>5</v>
      </c>
      <c r="W86" s="431">
        <f t="shared" si="6"/>
        <v>10.8359133126935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7</v>
      </c>
      <c r="M87" s="67">
        <v>5</v>
      </c>
      <c r="N87" s="67"/>
      <c r="O87" s="456">
        <v>4</v>
      </c>
      <c r="P87" s="456">
        <v>7</v>
      </c>
      <c r="Q87" s="456">
        <v>20</v>
      </c>
      <c r="R87" s="456">
        <v>27</v>
      </c>
      <c r="S87" s="456">
        <v>2.21</v>
      </c>
      <c r="T87" s="432">
        <f t="shared" si="11"/>
        <v>7</v>
      </c>
      <c r="U87" s="68"/>
      <c r="V87" s="433">
        <f t="shared" si="5"/>
        <v>7</v>
      </c>
      <c r="W87" s="434">
        <f t="shared" ref="W87:W95" si="12">IF(S87&gt;0,V87/S87*7,"-")</f>
        <v>22.1719457013575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10</v>
      </c>
      <c r="M88" s="62">
        <v>50</v>
      </c>
      <c r="N88" s="62"/>
      <c r="O88" s="457">
        <v>7</v>
      </c>
      <c r="P88" s="457">
        <v>17</v>
      </c>
      <c r="Q88" s="457">
        <v>41</v>
      </c>
      <c r="R88" s="457">
        <v>64</v>
      </c>
      <c r="S88" s="457">
        <v>5.37</v>
      </c>
      <c r="T88" s="427">
        <f t="shared" si="11"/>
        <v>10</v>
      </c>
      <c r="U88" s="82">
        <v>10</v>
      </c>
      <c r="V88" s="427">
        <f t="shared" ref="V88:V95" si="13">T88+U88</f>
        <v>20</v>
      </c>
      <c r="W88" s="428">
        <f t="shared" si="12"/>
        <v>26.0707635009311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12</v>
      </c>
      <c r="M89" s="65">
        <v>27</v>
      </c>
      <c r="N89" s="65"/>
      <c r="O89" s="460">
        <v>2</v>
      </c>
      <c r="P89" s="460">
        <v>10</v>
      </c>
      <c r="Q89" s="460">
        <v>30</v>
      </c>
      <c r="R89" s="460">
        <v>44</v>
      </c>
      <c r="S89" s="460">
        <v>2.73</v>
      </c>
      <c r="T89" s="429">
        <f t="shared" si="11"/>
        <v>12</v>
      </c>
      <c r="U89" s="84"/>
      <c r="V89" s="430">
        <f t="shared" si="13"/>
        <v>12</v>
      </c>
      <c r="W89" s="431">
        <f t="shared" si="12"/>
        <v>30.7692307692308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/>
      <c r="P96" s="423"/>
      <c r="Q96" s="423">
        <v>1</v>
      </c>
      <c r="R96" s="423">
        <v>3</v>
      </c>
      <c r="S96" s="415">
        <v>0.08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>
        <v>1</v>
      </c>
      <c r="R105" s="415">
        <v>3</v>
      </c>
      <c r="S105" s="415">
        <v>0.08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840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4550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2</v>
      </c>
      <c r="R108" s="415">
        <v>3</v>
      </c>
      <c r="S108" s="415">
        <v>0.19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>
        <v>1</v>
      </c>
      <c r="S109" s="417">
        <v>0.02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7</v>
      </c>
      <c r="S110" s="413">
        <v>0.11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4</v>
      </c>
      <c r="S111" s="415">
        <v>0.06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5</v>
      </c>
      <c r="Q113" s="421">
        <v>5</v>
      </c>
      <c r="R113" s="421">
        <v>8</v>
      </c>
      <c r="S113" s="413">
        <v>0.65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2</v>
      </c>
      <c r="R115" s="420">
        <v>5</v>
      </c>
      <c r="S115" s="417">
        <v>0.22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/>
      <c r="R116" s="421">
        <v>3</v>
      </c>
      <c r="S116" s="413">
        <v>0.05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>
        <v>2</v>
      </c>
      <c r="Q117" s="423">
        <v>2</v>
      </c>
      <c r="R117" s="423">
        <v>3</v>
      </c>
      <c r="S117" s="415">
        <v>0.26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5</v>
      </c>
      <c r="S118" s="417">
        <v>0.08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>
        <v>1</v>
      </c>
      <c r="P134" s="413">
        <v>1</v>
      </c>
      <c r="Q134" s="413">
        <v>1</v>
      </c>
      <c r="R134" s="413">
        <v>1</v>
      </c>
      <c r="S134" s="413">
        <v>0.27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25.9259259259259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3</v>
      </c>
      <c r="M142" s="62">
        <v>7</v>
      </c>
      <c r="N142" s="62"/>
      <c r="O142" s="413">
        <v>1</v>
      </c>
      <c r="P142" s="413">
        <v>1</v>
      </c>
      <c r="Q142" s="413">
        <v>1</v>
      </c>
      <c r="R142" s="413">
        <v>1</v>
      </c>
      <c r="S142" s="413">
        <v>0.27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77.7777777777778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100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280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/>
      <c r="M169" s="62">
        <v>9</v>
      </c>
      <c r="N169" s="62"/>
      <c r="O169" s="413">
        <v>1</v>
      </c>
      <c r="P169" s="413">
        <v>2</v>
      </c>
      <c r="Q169" s="413">
        <v>2</v>
      </c>
      <c r="R169" s="413">
        <v>2</v>
      </c>
      <c r="S169" s="413">
        <v>0.39</v>
      </c>
      <c r="T169" s="427">
        <f t="shared" si="16"/>
        <v>0</v>
      </c>
      <c r="U169" s="82">
        <v>2</v>
      </c>
      <c r="V169" s="427">
        <f t="shared" si="19"/>
        <v>2</v>
      </c>
      <c r="W169" s="428">
        <f t="shared" si="20"/>
        <v>35.8974358974359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700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2</v>
      </c>
      <c r="S178" s="413">
        <v>0.03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466.666666666667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1050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1750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2</v>
      </c>
      <c r="S188" s="413">
        <v>0.03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1866.66666666667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2</v>
      </c>
      <c r="S189" s="415">
        <v>0.03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1166.66666666667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18</v>
      </c>
      <c r="N190" s="275"/>
      <c r="O190" s="470"/>
      <c r="P190" s="470">
        <v>2</v>
      </c>
      <c r="Q190" s="470">
        <v>2</v>
      </c>
      <c r="R190" s="470">
        <v>3</v>
      </c>
      <c r="S190" s="471">
        <v>0.26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80.7692307692308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2</v>
      </c>
      <c r="M56" s="120">
        <f t="shared" si="0"/>
        <v>24.4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5</v>
      </c>
      <c r="M74" s="104">
        <f t="shared" si="5"/>
        <v>95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1</v>
      </c>
      <c r="M86" s="120">
        <f t="shared" si="5"/>
        <v>12.2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10</v>
      </c>
      <c r="M88" s="100">
        <f t="shared" si="5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2</v>
      </c>
      <c r="M169" s="100">
        <f t="shared" si="9"/>
        <v>35.4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22</v>
      </c>
      <c r="M193" s="283">
        <f>SUM(M4:M192)</f>
        <v>326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1</v>
      </c>
      <c r="Q5" s="43">
        <v>0.02</v>
      </c>
      <c r="R5" s="44">
        <f t="shared" si="0"/>
        <v>31</v>
      </c>
      <c r="S5" s="45"/>
      <c r="T5" s="45">
        <f t="shared" si="1"/>
        <v>31</v>
      </c>
      <c r="U5" s="33">
        <f t="shared" si="2"/>
        <v>10850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>
        <v>2</v>
      </c>
      <c r="N7" s="33">
        <v>2</v>
      </c>
      <c r="O7" s="33">
        <v>2</v>
      </c>
      <c r="P7" s="33">
        <v>5</v>
      </c>
      <c r="Q7" s="43">
        <v>0.59</v>
      </c>
      <c r="R7" s="44">
        <f t="shared" si="0"/>
        <v>24</v>
      </c>
      <c r="S7" s="45"/>
      <c r="T7" s="45">
        <f t="shared" si="1"/>
        <v>24</v>
      </c>
      <c r="U7" s="33">
        <f t="shared" si="2"/>
        <v>284.745762711864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>
        <v>2</v>
      </c>
      <c r="N11" s="320">
        <v>6</v>
      </c>
      <c r="O11" s="320">
        <v>9</v>
      </c>
      <c r="P11" s="320">
        <v>10</v>
      </c>
      <c r="Q11" s="330">
        <v>1.54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40.9090909090909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8</v>
      </c>
      <c r="Q12" s="43">
        <v>0.12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5</v>
      </c>
      <c r="O15" s="39">
        <v>5</v>
      </c>
      <c r="P15" s="39">
        <v>6</v>
      </c>
      <c r="Q15" s="48">
        <v>0.62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/>
      <c r="P16" s="323">
        <v>1</v>
      </c>
      <c r="Q16" s="335">
        <v>0.02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10150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5</v>
      </c>
      <c r="P18" s="33">
        <v>7</v>
      </c>
      <c r="Q18" s="43">
        <v>0.49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185.714285714286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26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1070.58823529412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>
        <v>1</v>
      </c>
      <c r="N39" s="33">
        <v>2</v>
      </c>
      <c r="O39" s="33">
        <v>2</v>
      </c>
      <c r="P39" s="33">
        <v>2</v>
      </c>
      <c r="Q39" s="43">
        <v>0.39</v>
      </c>
      <c r="R39" s="44">
        <f t="shared" si="5"/>
        <v>15</v>
      </c>
      <c r="S39" s="45"/>
      <c r="T39" s="45">
        <f t="shared" si="3"/>
        <v>15</v>
      </c>
      <c r="U39" s="33">
        <f t="shared" si="4"/>
        <v>269.230769230769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44</v>
      </c>
      <c r="K59" s="326"/>
      <c r="L59" s="326"/>
      <c r="M59" s="326"/>
      <c r="N59" s="326">
        <v>2</v>
      </c>
      <c r="O59" s="326">
        <v>4</v>
      </c>
      <c r="P59" s="326">
        <v>5</v>
      </c>
      <c r="Q59" s="339">
        <v>0.36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855.555555555556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>
        <v>1</v>
      </c>
      <c r="N60" s="320">
        <v>1</v>
      </c>
      <c r="O60" s="320">
        <v>9</v>
      </c>
      <c r="P60" s="320">
        <v>16</v>
      </c>
      <c r="Q60" s="330">
        <v>0.78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>
        <v>1</v>
      </c>
      <c r="N61" s="33">
        <v>1</v>
      </c>
      <c r="O61" s="33">
        <v>3</v>
      </c>
      <c r="P61" s="33">
        <v>4</v>
      </c>
      <c r="Q61" s="43">
        <v>0.39</v>
      </c>
      <c r="R61" s="44">
        <f t="shared" si="5"/>
        <v>27</v>
      </c>
      <c r="S61" s="45"/>
      <c r="T61" s="45">
        <f t="shared" si="6"/>
        <v>27</v>
      </c>
      <c r="U61" s="33">
        <f t="shared" si="7"/>
        <v>484.615384615385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5</v>
      </c>
      <c r="P64" s="33">
        <v>8</v>
      </c>
      <c r="Q64" s="43">
        <v>0.44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604.545454545455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25</v>
      </c>
      <c r="K65" s="39"/>
      <c r="L65" s="39"/>
      <c r="M65" s="39"/>
      <c r="N65" s="39">
        <v>2</v>
      </c>
      <c r="O65" s="39">
        <v>6</v>
      </c>
      <c r="P65" s="39">
        <v>10</v>
      </c>
      <c r="Q65" s="48">
        <v>0.51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343.137254901961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2</v>
      </c>
      <c r="P66" s="320">
        <v>8</v>
      </c>
      <c r="Q66" s="330">
        <v>0.19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>
        <v>1</v>
      </c>
      <c r="N68" s="33">
        <v>3</v>
      </c>
      <c r="O68" s="33">
        <v>3</v>
      </c>
      <c r="P68" s="33">
        <v>4</v>
      </c>
      <c r="Q68" s="43">
        <v>0.53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515.094339622642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>
        <v>2</v>
      </c>
      <c r="N69" s="33">
        <v>3</v>
      </c>
      <c r="O69" s="33">
        <v>6</v>
      </c>
      <c r="P69" s="33">
        <v>13</v>
      </c>
      <c r="Q69" s="43">
        <v>0.92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913.04347826087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5</v>
      </c>
      <c r="O70" s="33">
        <v>8</v>
      </c>
      <c r="P70" s="33">
        <v>12</v>
      </c>
      <c r="Q70" s="43">
        <v>0.82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623.170731707317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9</v>
      </c>
      <c r="P71" s="39">
        <v>20</v>
      </c>
      <c r="Q71" s="48">
        <v>0.7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4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2</v>
      </c>
      <c r="Q81" s="43">
        <v>0.32</v>
      </c>
      <c r="R81" s="44">
        <f t="shared" si="8"/>
        <v>18</v>
      </c>
      <c r="S81" s="45"/>
      <c r="T81" s="45">
        <f t="shared" si="6"/>
        <v>18</v>
      </c>
      <c r="U81" s="33">
        <f t="shared" si="7"/>
        <v>393.75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4</v>
      </c>
      <c r="O102" s="326">
        <v>8</v>
      </c>
      <c r="P102" s="326">
        <v>17</v>
      </c>
      <c r="Q102" s="339">
        <v>0.82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1732.92682926829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/>
      <c r="Q122" s="43"/>
      <c r="R122" s="44">
        <f t="shared" si="9"/>
        <v>96</v>
      </c>
      <c r="S122" s="45"/>
      <c r="T122" s="45">
        <f t="shared" si="10"/>
        <v>96</v>
      </c>
      <c r="U122" s="33" t="str">
        <f t="shared" si="11"/>
        <v>-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5</v>
      </c>
      <c r="K125" s="33">
        <v>50</v>
      </c>
      <c r="L125" s="33"/>
      <c r="M125" s="33"/>
      <c r="N125" s="33">
        <v>4</v>
      </c>
      <c r="O125" s="33">
        <v>8</v>
      </c>
      <c r="P125" s="33">
        <v>10</v>
      </c>
      <c r="Q125" s="43">
        <v>0.72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534.722222222222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5</v>
      </c>
      <c r="K126" s="33">
        <v>88</v>
      </c>
      <c r="L126" s="33"/>
      <c r="M126" s="33">
        <v>2</v>
      </c>
      <c r="N126" s="33">
        <v>4</v>
      </c>
      <c r="O126" s="33">
        <v>6</v>
      </c>
      <c r="P126" s="33">
        <v>9</v>
      </c>
      <c r="Q126" s="43">
        <v>0.93</v>
      </c>
      <c r="R126" s="44">
        <f t="shared" si="9"/>
        <v>93</v>
      </c>
      <c r="S126" s="45"/>
      <c r="T126" s="45">
        <f t="shared" si="10"/>
        <v>93</v>
      </c>
      <c r="U126" s="33">
        <f t="shared" si="11"/>
        <v>700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6</v>
      </c>
      <c r="P127" s="33">
        <v>8</v>
      </c>
      <c r="Q127" s="43">
        <v>0.47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744.68085106383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5483.33333333333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>
        <v>2</v>
      </c>
      <c r="N133" s="33">
        <v>2</v>
      </c>
      <c r="O133" s="33">
        <v>4</v>
      </c>
      <c r="P133" s="33">
        <v>7</v>
      </c>
      <c r="Q133" s="43">
        <v>1.04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578.846153846154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>
        <v>1</v>
      </c>
      <c r="N136" s="39">
        <v>1</v>
      </c>
      <c r="O136" s="39">
        <v>2</v>
      </c>
      <c r="P136" s="39">
        <v>3</v>
      </c>
      <c r="Q136" s="48">
        <v>0.34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1255.88235294118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850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3</v>
      </c>
      <c r="Q149" s="335">
        <v>0.15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3546.66666666667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10</v>
      </c>
      <c r="J153" s="325"/>
      <c r="K153" s="326">
        <v>63</v>
      </c>
      <c r="L153" s="326"/>
      <c r="M153" s="326">
        <v>3</v>
      </c>
      <c r="N153" s="326">
        <v>14</v>
      </c>
      <c r="O153" s="326">
        <v>29</v>
      </c>
      <c r="P153" s="326">
        <v>34</v>
      </c>
      <c r="Q153" s="339">
        <v>2.97</v>
      </c>
      <c r="R153" s="340">
        <f t="shared" si="12"/>
        <v>73</v>
      </c>
      <c r="S153" s="341"/>
      <c r="T153" s="341">
        <f t="shared" si="10"/>
        <v>73</v>
      </c>
      <c r="U153" s="326">
        <f t="shared" si="11"/>
        <v>172.053872053872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2</v>
      </c>
      <c r="Q168" s="327">
        <v>0.03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6766.66666666667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5</v>
      </c>
      <c r="O169" s="320">
        <v>7</v>
      </c>
      <c r="P169" s="320">
        <v>12</v>
      </c>
      <c r="Q169" s="330">
        <v>0.78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233.333333333333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24</v>
      </c>
      <c r="J170" s="32"/>
      <c r="K170" s="33">
        <v>-16</v>
      </c>
      <c r="L170" s="33"/>
      <c r="M170" s="33">
        <v>1</v>
      </c>
      <c r="N170" s="33">
        <v>9</v>
      </c>
      <c r="O170" s="33">
        <v>17</v>
      </c>
      <c r="P170" s="33">
        <v>31</v>
      </c>
      <c r="Q170" s="43">
        <v>1.86</v>
      </c>
      <c r="R170" s="44">
        <f>IF($A$1="补货",IF(V170="FBA",I170,J170)+K170+L170,IF(V170="FBA",I170,J170))</f>
        <v>8</v>
      </c>
      <c r="S170" s="45"/>
      <c r="T170" s="45">
        <f t="shared" si="10"/>
        <v>8</v>
      </c>
      <c r="U170" s="33">
        <f t="shared" si="11"/>
        <v>30.1075268817204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22</v>
      </c>
      <c r="J171" s="32"/>
      <c r="K171" s="33">
        <v>86</v>
      </c>
      <c r="L171" s="33"/>
      <c r="M171" s="33"/>
      <c r="N171" s="33">
        <v>5</v>
      </c>
      <c r="O171" s="33">
        <v>8</v>
      </c>
      <c r="P171" s="33">
        <v>20</v>
      </c>
      <c r="Q171" s="43">
        <v>0.94</v>
      </c>
      <c r="R171" s="44">
        <f>IF($A$1="补货",IF(V171="FBA",I171,J171)+K171+L171,IF(V171="FBA",I171,J171))</f>
        <v>108</v>
      </c>
      <c r="S171" s="45"/>
      <c r="T171" s="45">
        <f t="shared" si="10"/>
        <v>108</v>
      </c>
      <c r="U171" s="33">
        <f t="shared" si="11"/>
        <v>804.255319148936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33</v>
      </c>
      <c r="J172" s="38"/>
      <c r="K172" s="39">
        <v>163</v>
      </c>
      <c r="L172" s="39"/>
      <c r="M172" s="39">
        <v>4</v>
      </c>
      <c r="N172" s="39">
        <v>4</v>
      </c>
      <c r="O172" s="39">
        <v>16</v>
      </c>
      <c r="P172" s="39">
        <v>17</v>
      </c>
      <c r="Q172" s="48">
        <v>2.05</v>
      </c>
      <c r="R172" s="334">
        <f>IF($A$1="补货",IF(V172="FBA",I172,J172)+K172+L172,IF(V172="FBA",I172,J172))</f>
        <v>196</v>
      </c>
      <c r="S172" s="50"/>
      <c r="T172" s="50">
        <f t="shared" si="10"/>
        <v>196</v>
      </c>
      <c r="U172" s="39">
        <f t="shared" si="11"/>
        <v>669.268292682927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</v>
      </c>
      <c r="J173" s="319"/>
      <c r="K173" s="320">
        <v>1</v>
      </c>
      <c r="L173" s="320"/>
      <c r="M173" s="320">
        <v>4</v>
      </c>
      <c r="N173" s="320">
        <v>18</v>
      </c>
      <c r="O173" s="320">
        <v>28</v>
      </c>
      <c r="P173" s="320">
        <v>38</v>
      </c>
      <c r="Q173" s="330">
        <v>3.43</v>
      </c>
      <c r="R173" s="331">
        <f t="shared" ref="R173:R185" si="13">IF($A$1="补货",IF(V173="FBA",I173,J173)+K173+L173,IF(V173="FBA",I173,J173))</f>
        <v>2</v>
      </c>
      <c r="S173" s="332"/>
      <c r="T173" s="332">
        <f t="shared" ref="T173:T185" si="14">R173+S173</f>
        <v>2</v>
      </c>
      <c r="U173" s="320">
        <f t="shared" ref="U173:U185" si="15">IF(Q173&gt;0,T173/Q173*7,"-")</f>
        <v>4.08163265306122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45</v>
      </c>
      <c r="J174" s="32"/>
      <c r="K174" s="33"/>
      <c r="L174" s="33"/>
      <c r="M174" s="33"/>
      <c r="N174" s="33">
        <v>6</v>
      </c>
      <c r="O174" s="33">
        <v>9</v>
      </c>
      <c r="P174" s="33">
        <v>16</v>
      </c>
      <c r="Q174" s="43">
        <v>0.98</v>
      </c>
      <c r="R174" s="44">
        <f t="shared" si="13"/>
        <v>45</v>
      </c>
      <c r="S174" s="45"/>
      <c r="T174" s="45">
        <f t="shared" si="14"/>
        <v>45</v>
      </c>
      <c r="U174" s="33">
        <f t="shared" si="15"/>
        <v>321.428571428571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48</v>
      </c>
      <c r="J175" s="32"/>
      <c r="K175" s="33">
        <v>115</v>
      </c>
      <c r="L175" s="33"/>
      <c r="M175" s="33">
        <v>8</v>
      </c>
      <c r="N175" s="33">
        <v>28</v>
      </c>
      <c r="O175" s="33">
        <v>51</v>
      </c>
      <c r="P175" s="33">
        <v>68</v>
      </c>
      <c r="Q175" s="43">
        <v>6</v>
      </c>
      <c r="R175" s="44">
        <f t="shared" si="13"/>
        <v>163</v>
      </c>
      <c r="S175" s="45"/>
      <c r="T175" s="45">
        <f t="shared" si="14"/>
        <v>163</v>
      </c>
      <c r="U175" s="33">
        <f t="shared" si="15"/>
        <v>190.166666666667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46</v>
      </c>
      <c r="J176" s="32"/>
      <c r="K176" s="33">
        <v>55</v>
      </c>
      <c r="L176" s="33"/>
      <c r="M176" s="33"/>
      <c r="N176" s="33">
        <v>5</v>
      </c>
      <c r="O176" s="33">
        <v>11</v>
      </c>
      <c r="P176" s="33">
        <v>18</v>
      </c>
      <c r="Q176" s="43">
        <v>1.02</v>
      </c>
      <c r="R176" s="44">
        <f t="shared" si="13"/>
        <v>101</v>
      </c>
      <c r="S176" s="45"/>
      <c r="T176" s="45">
        <f t="shared" si="14"/>
        <v>101</v>
      </c>
      <c r="U176" s="33">
        <f t="shared" si="15"/>
        <v>693.137254901961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19</v>
      </c>
      <c r="J177" s="32"/>
      <c r="K177" s="33"/>
      <c r="L177" s="33"/>
      <c r="M177" s="33">
        <v>1</v>
      </c>
      <c r="N177" s="33">
        <v>5</v>
      </c>
      <c r="O177" s="33">
        <v>12</v>
      </c>
      <c r="P177" s="33">
        <v>20</v>
      </c>
      <c r="Q177" s="43">
        <v>1.23</v>
      </c>
      <c r="R177" s="44">
        <f t="shared" si="13"/>
        <v>19</v>
      </c>
      <c r="S177" s="45"/>
      <c r="T177" s="45">
        <f t="shared" si="14"/>
        <v>19</v>
      </c>
      <c r="U177" s="33">
        <f t="shared" si="15"/>
        <v>108.130081300813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24</v>
      </c>
      <c r="K178" s="36">
        <v>30</v>
      </c>
      <c r="L178" s="36"/>
      <c r="M178" s="36">
        <v>1</v>
      </c>
      <c r="N178" s="36">
        <v>5</v>
      </c>
      <c r="O178" s="36">
        <v>6</v>
      </c>
      <c r="P178" s="36">
        <v>6</v>
      </c>
      <c r="Q178" s="327">
        <v>0.8</v>
      </c>
      <c r="R178" s="328">
        <f t="shared" si="13"/>
        <v>54</v>
      </c>
      <c r="S178" s="329"/>
      <c r="T178" s="329">
        <f t="shared" si="14"/>
        <v>54</v>
      </c>
      <c r="U178" s="36">
        <f t="shared" si="15"/>
        <v>472.5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3</v>
      </c>
      <c r="J179" s="32"/>
      <c r="K179" s="33"/>
      <c r="L179" s="33"/>
      <c r="M179" s="33">
        <v>3</v>
      </c>
      <c r="N179" s="33">
        <v>8</v>
      </c>
      <c r="O179" s="33">
        <v>14</v>
      </c>
      <c r="P179" s="33">
        <v>17</v>
      </c>
      <c r="Q179" s="382">
        <v>2.46</v>
      </c>
      <c r="R179" s="44">
        <f t="shared" si="13"/>
        <v>3</v>
      </c>
      <c r="S179" s="45"/>
      <c r="T179" s="45">
        <f t="shared" si="14"/>
        <v>3</v>
      </c>
      <c r="U179" s="33">
        <f t="shared" si="15"/>
        <v>8.53658536585366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2</v>
      </c>
      <c r="P186" s="36">
        <v>2</v>
      </c>
      <c r="Q186" s="327">
        <v>0.17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205.882352941176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/>
      <c r="P202" s="36">
        <v>4</v>
      </c>
      <c r="Q202" s="327">
        <v>0.06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233.333333333333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>
        <v>1</v>
      </c>
      <c r="N234" s="36">
        <v>1</v>
      </c>
      <c r="O234" s="36">
        <v>1</v>
      </c>
      <c r="P234" s="36">
        <v>2</v>
      </c>
      <c r="Q234" s="327">
        <v>0.29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458.620689655172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2</v>
      </c>
      <c r="O239" s="36">
        <v>2</v>
      </c>
      <c r="P239" s="36">
        <v>2</v>
      </c>
      <c r="Q239" s="327">
        <v>0.24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787.5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2022-03-18T01:35:31Z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